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8800" windowHeight="12435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Лист2!$A$8:$I$265</definedName>
    <definedName name="_xlnm.Print_Area" localSheetId="1">Лист2!$A$1:$L$268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95" i="2"/>
  <c r="K191"/>
  <c r="J183"/>
  <c r="J159"/>
  <c r="J147"/>
  <c r="J171"/>
  <c r="J87"/>
  <c r="J93"/>
  <c r="J99"/>
  <c r="J129"/>
  <c r="J51" l="1"/>
  <c r="J21"/>
  <c r="J195" l="1"/>
  <c r="J194"/>
  <c r="J193"/>
  <c r="F258"/>
  <c r="F257"/>
  <c r="F256"/>
  <c r="F255"/>
  <c r="F254"/>
  <c r="L253"/>
  <c r="K253"/>
  <c r="J253"/>
  <c r="I253"/>
  <c r="H253"/>
  <c r="G253"/>
  <c r="J135"/>
  <c r="J75"/>
  <c r="J192"/>
  <c r="F251"/>
  <c r="F250"/>
  <c r="F249"/>
  <c r="F248"/>
  <c r="F247"/>
  <c r="L246"/>
  <c r="K246"/>
  <c r="J246"/>
  <c r="I246"/>
  <c r="H246"/>
  <c r="G246"/>
  <c r="J122"/>
  <c r="J120"/>
  <c r="G81"/>
  <c r="J80"/>
  <c r="J78"/>
  <c r="I12"/>
  <c r="F253" l="1"/>
  <c r="J123"/>
  <c r="F246"/>
  <c r="J105"/>
  <c r="F118"/>
  <c r="I113"/>
  <c r="F117"/>
  <c r="F116"/>
  <c r="F115"/>
  <c r="F114"/>
  <c r="L113"/>
  <c r="K113"/>
  <c r="J113"/>
  <c r="H113"/>
  <c r="G113"/>
  <c r="I213"/>
  <c r="I171"/>
  <c r="I135"/>
  <c r="I129"/>
  <c r="I99"/>
  <c r="I93"/>
  <c r="I87"/>
  <c r="I56"/>
  <c r="I14" s="1"/>
  <c r="I39"/>
  <c r="I15" s="1"/>
  <c r="I75"/>
  <c r="I105"/>
  <c r="I111"/>
  <c r="I81" l="1"/>
  <c r="F113"/>
  <c r="J81"/>
  <c r="J83" l="1"/>
  <c r="I219"/>
  <c r="I215" l="1"/>
  <c r="L262" l="1"/>
  <c r="K262"/>
  <c r="I262"/>
  <c r="H262"/>
  <c r="G262"/>
  <c r="F193"/>
  <c r="F229"/>
  <c r="J239"/>
  <c r="F241"/>
  <c r="F235"/>
  <c r="F223"/>
  <c r="F217"/>
  <c r="F211"/>
  <c r="F205"/>
  <c r="F199"/>
  <c r="F187"/>
  <c r="F181"/>
  <c r="F175"/>
  <c r="F169"/>
  <c r="F163"/>
  <c r="F157"/>
  <c r="F151"/>
  <c r="J262" l="1"/>
  <c r="F145"/>
  <c r="F139"/>
  <c r="F133"/>
  <c r="F127"/>
  <c r="H122"/>
  <c r="I122"/>
  <c r="K122"/>
  <c r="L122"/>
  <c r="F121"/>
  <c r="F109"/>
  <c r="F103" l="1"/>
  <c r="F97"/>
  <c r="F91"/>
  <c r="F79"/>
  <c r="F85"/>
  <c r="F73"/>
  <c r="F67"/>
  <c r="F56"/>
  <c r="F61"/>
  <c r="F55"/>
  <c r="F49"/>
  <c r="F43"/>
  <c r="F44"/>
  <c r="F37"/>
  <c r="F31"/>
  <c r="F25"/>
  <c r="F19"/>
  <c r="F13"/>
  <c r="G14"/>
  <c r="H14"/>
  <c r="J14"/>
  <c r="K14"/>
  <c r="L14"/>
  <c r="F14" l="1"/>
  <c r="F262"/>
  <c r="F244"/>
  <c r="F243"/>
  <c r="F242"/>
  <c r="F240"/>
  <c r="L239"/>
  <c r="K239"/>
  <c r="I239"/>
  <c r="H239"/>
  <c r="G239"/>
  <c r="F239" l="1"/>
  <c r="J15"/>
  <c r="J12"/>
  <c r="F18" l="1"/>
  <c r="F20"/>
  <c r="F21"/>
  <c r="F22"/>
  <c r="F24"/>
  <c r="F26"/>
  <c r="F27"/>
  <c r="F28"/>
  <c r="F30"/>
  <c r="F32"/>
  <c r="F34"/>
  <c r="F36"/>
  <c r="F38"/>
  <c r="F40"/>
  <c r="F42"/>
  <c r="F45"/>
  <c r="F46"/>
  <c r="F48"/>
  <c r="F50"/>
  <c r="F51"/>
  <c r="F52"/>
  <c r="F54"/>
  <c r="F57"/>
  <c r="F58"/>
  <c r="F60"/>
  <c r="F62"/>
  <c r="F63"/>
  <c r="F64"/>
  <c r="F72"/>
  <c r="F74"/>
  <c r="F75"/>
  <c r="F76"/>
  <c r="F84"/>
  <c r="F86"/>
  <c r="F87"/>
  <c r="F88"/>
  <c r="F90"/>
  <c r="F92"/>
  <c r="F94"/>
  <c r="F96"/>
  <c r="F98"/>
  <c r="F99"/>
  <c r="F100"/>
  <c r="F102"/>
  <c r="F104"/>
  <c r="F106"/>
  <c r="F108"/>
  <c r="F110"/>
  <c r="F112"/>
  <c r="F126"/>
  <c r="F128"/>
  <c r="F130"/>
  <c r="F132"/>
  <c r="F134"/>
  <c r="F135"/>
  <c r="F136"/>
  <c r="F138"/>
  <c r="F140"/>
  <c r="F141"/>
  <c r="F142"/>
  <c r="F144"/>
  <c r="F146"/>
  <c r="F147"/>
  <c r="F148"/>
  <c r="F150"/>
  <c r="F152"/>
  <c r="F153"/>
  <c r="F154"/>
  <c r="F156"/>
  <c r="F158"/>
  <c r="F160"/>
  <c r="F162"/>
  <c r="F164"/>
  <c r="F165"/>
  <c r="F166"/>
  <c r="F172"/>
  <c r="F170"/>
  <c r="F168"/>
  <c r="F174"/>
  <c r="F176"/>
  <c r="F177"/>
  <c r="F178"/>
  <c r="F180"/>
  <c r="F182"/>
  <c r="F184"/>
  <c r="F186"/>
  <c r="F188"/>
  <c r="F189"/>
  <c r="F190"/>
  <c r="F198"/>
  <c r="F200"/>
  <c r="F201"/>
  <c r="F202"/>
  <c r="F204"/>
  <c r="F206"/>
  <c r="F207"/>
  <c r="F208"/>
  <c r="F210"/>
  <c r="F212"/>
  <c r="F214"/>
  <c r="F216"/>
  <c r="F218"/>
  <c r="F220"/>
  <c r="F222"/>
  <c r="F224"/>
  <c r="F225"/>
  <c r="F226"/>
  <c r="F228"/>
  <c r="F230"/>
  <c r="F231"/>
  <c r="F232"/>
  <c r="F234"/>
  <c r="F236"/>
  <c r="F237"/>
  <c r="F238"/>
  <c r="K233"/>
  <c r="L233"/>
  <c r="K227"/>
  <c r="L227"/>
  <c r="J215"/>
  <c r="K215"/>
  <c r="L215"/>
  <c r="L209"/>
  <c r="K203"/>
  <c r="L203"/>
  <c r="J197"/>
  <c r="K197"/>
  <c r="L197"/>
  <c r="K185"/>
  <c r="L185"/>
  <c r="K179"/>
  <c r="L179"/>
  <c r="K173"/>
  <c r="L173"/>
  <c r="L167"/>
  <c r="L161"/>
  <c r="L155"/>
  <c r="K149"/>
  <c r="L149"/>
  <c r="L143"/>
  <c r="K137"/>
  <c r="L137"/>
  <c r="L131"/>
  <c r="L120"/>
  <c r="L123"/>
  <c r="L124"/>
  <c r="L125"/>
  <c r="K107"/>
  <c r="L107"/>
  <c r="K101"/>
  <c r="L101"/>
  <c r="K95"/>
  <c r="L95"/>
  <c r="L89"/>
  <c r="L78"/>
  <c r="L80"/>
  <c r="L81"/>
  <c r="L82"/>
  <c r="L83"/>
  <c r="L66"/>
  <c r="L68"/>
  <c r="L69"/>
  <c r="L70"/>
  <c r="L71"/>
  <c r="L65" s="1"/>
  <c r="L59"/>
  <c r="K59"/>
  <c r="L263" l="1"/>
  <c r="L77"/>
  <c r="L119"/>
  <c r="L12"/>
  <c r="L261" s="1"/>
  <c r="L15"/>
  <c r="L264" s="1"/>
  <c r="L16"/>
  <c r="L265" s="1"/>
  <c r="L17"/>
  <c r="K12"/>
  <c r="K15"/>
  <c r="K16"/>
  <c r="K17"/>
  <c r="L53"/>
  <c r="L47"/>
  <c r="L41"/>
  <c r="L35"/>
  <c r="L29"/>
  <c r="L23"/>
  <c r="L11" l="1"/>
  <c r="L260" s="1"/>
  <c r="F213"/>
  <c r="I233"/>
  <c r="J233"/>
  <c r="H233"/>
  <c r="G233"/>
  <c r="I83"/>
  <c r="F233" l="1"/>
  <c r="I209"/>
  <c r="I123"/>
  <c r="I195"/>
  <c r="H93"/>
  <c r="F93" s="1"/>
  <c r="H111"/>
  <c r="F111" s="1"/>
  <c r="H171"/>
  <c r="F171" s="1"/>
  <c r="H159"/>
  <c r="F159" s="1"/>
  <c r="H105"/>
  <c r="F105" s="1"/>
  <c r="H39"/>
  <c r="F39" s="1"/>
  <c r="H33"/>
  <c r="F33" s="1"/>
  <c r="H120" l="1"/>
  <c r="I194"/>
  <c r="I192"/>
  <c r="I120"/>
  <c r="J59"/>
  <c r="I59"/>
  <c r="H59"/>
  <c r="G59"/>
  <c r="J185"/>
  <c r="I185"/>
  <c r="H185"/>
  <c r="G185"/>
  <c r="F185" l="1"/>
  <c r="F59"/>
  <c r="K209"/>
  <c r="K196"/>
  <c r="K194"/>
  <c r="K192"/>
  <c r="K167"/>
  <c r="K161"/>
  <c r="K155"/>
  <c r="K143"/>
  <c r="K131"/>
  <c r="K125"/>
  <c r="K124"/>
  <c r="K123"/>
  <c r="K120"/>
  <c r="K89"/>
  <c r="K83"/>
  <c r="K82"/>
  <c r="K81"/>
  <c r="K80"/>
  <c r="K78"/>
  <c r="K23"/>
  <c r="K66"/>
  <c r="K68"/>
  <c r="K69"/>
  <c r="K70"/>
  <c r="K71"/>
  <c r="K65" s="1"/>
  <c r="J71"/>
  <c r="J65" s="1"/>
  <c r="K53"/>
  <c r="K47"/>
  <c r="K41"/>
  <c r="K35"/>
  <c r="K29"/>
  <c r="K263" l="1"/>
  <c r="K11"/>
  <c r="K119"/>
  <c r="K77"/>
  <c r="K265"/>
  <c r="K264"/>
  <c r="K261"/>
  <c r="H183"/>
  <c r="F183" s="1"/>
  <c r="H194"/>
  <c r="K260" l="1"/>
  <c r="H123"/>
  <c r="G179"/>
  <c r="I179"/>
  <c r="J179"/>
  <c r="H179"/>
  <c r="G107"/>
  <c r="I107"/>
  <c r="J107"/>
  <c r="H107"/>
  <c r="F107" l="1"/>
  <c r="F179"/>
  <c r="G219"/>
  <c r="F219" s="1"/>
  <c r="G12" l="1"/>
  <c r="H12"/>
  <c r="G15"/>
  <c r="H15"/>
  <c r="G16"/>
  <c r="H16"/>
  <c r="I16"/>
  <c r="J16"/>
  <c r="G192"/>
  <c r="H192"/>
  <c r="G194"/>
  <c r="G195"/>
  <c r="H195"/>
  <c r="G196"/>
  <c r="H196"/>
  <c r="I196"/>
  <c r="J196"/>
  <c r="G124"/>
  <c r="G122"/>
  <c r="G120"/>
  <c r="H101"/>
  <c r="I101"/>
  <c r="J101"/>
  <c r="H95"/>
  <c r="I95"/>
  <c r="J95"/>
  <c r="J89"/>
  <c r="I89"/>
  <c r="H89"/>
  <c r="H83"/>
  <c r="H82"/>
  <c r="I82"/>
  <c r="J82"/>
  <c r="H80"/>
  <c r="I80"/>
  <c r="I263" s="1"/>
  <c r="H78"/>
  <c r="I78"/>
  <c r="H71"/>
  <c r="H65" s="1"/>
  <c r="I71"/>
  <c r="I65" s="1"/>
  <c r="H70"/>
  <c r="I70"/>
  <c r="J70"/>
  <c r="H69"/>
  <c r="I69"/>
  <c r="I264" s="1"/>
  <c r="J69"/>
  <c r="J264" s="1"/>
  <c r="H68"/>
  <c r="H263" s="1"/>
  <c r="I68"/>
  <c r="J68"/>
  <c r="H66"/>
  <c r="I66"/>
  <c r="J66"/>
  <c r="I77" l="1"/>
  <c r="J77"/>
  <c r="J263"/>
  <c r="F12"/>
  <c r="I261"/>
  <c r="F195"/>
  <c r="F196"/>
  <c r="F192"/>
  <c r="F16"/>
  <c r="F194"/>
  <c r="F15"/>
  <c r="H81"/>
  <c r="H264" s="1"/>
  <c r="H261"/>
  <c r="H77"/>
  <c r="J227" l="1"/>
  <c r="I227"/>
  <c r="H227"/>
  <c r="G227"/>
  <c r="F227" l="1"/>
  <c r="J173"/>
  <c r="I173"/>
  <c r="H173"/>
  <c r="G173"/>
  <c r="F173" l="1"/>
  <c r="J209" l="1"/>
  <c r="J203"/>
  <c r="J191" s="1"/>
  <c r="J167"/>
  <c r="J161"/>
  <c r="J155"/>
  <c r="J149"/>
  <c r="J143"/>
  <c r="J137"/>
  <c r="J131"/>
  <c r="J125"/>
  <c r="J124"/>
  <c r="F122"/>
  <c r="F120"/>
  <c r="J53"/>
  <c r="J47"/>
  <c r="J41"/>
  <c r="J35"/>
  <c r="J29"/>
  <c r="J23"/>
  <c r="J17"/>
  <c r="J119" l="1"/>
  <c r="J11"/>
  <c r="J261"/>
  <c r="J265"/>
  <c r="G149"/>
  <c r="J260" l="1"/>
  <c r="N260" s="1"/>
  <c r="I149"/>
  <c r="H149"/>
  <c r="F149" l="1"/>
  <c r="I23"/>
  <c r="H23"/>
  <c r="G23"/>
  <c r="F23" l="1"/>
  <c r="G129"/>
  <c r="F129" s="1"/>
  <c r="G123" l="1"/>
  <c r="F123" s="1"/>
  <c r="F81"/>
  <c r="H209" l="1"/>
  <c r="G209"/>
  <c r="I143"/>
  <c r="H143"/>
  <c r="G143"/>
  <c r="I137"/>
  <c r="H137"/>
  <c r="G137"/>
  <c r="I131"/>
  <c r="H131"/>
  <c r="G131"/>
  <c r="I125"/>
  <c r="H125"/>
  <c r="G125"/>
  <c r="G83"/>
  <c r="F83" s="1"/>
  <c r="F143" l="1"/>
  <c r="F137"/>
  <c r="F131"/>
  <c r="F125"/>
  <c r="F209"/>
  <c r="I17"/>
  <c r="H17"/>
  <c r="G17"/>
  <c r="F17" l="1"/>
  <c r="I203"/>
  <c r="H203"/>
  <c r="G203"/>
  <c r="G215"/>
  <c r="F203" l="1"/>
  <c r="I155"/>
  <c r="I124"/>
  <c r="H124"/>
  <c r="F124" l="1"/>
  <c r="G66"/>
  <c r="F66" s="1"/>
  <c r="G68"/>
  <c r="G69"/>
  <c r="F69" s="1"/>
  <c r="F264" s="1"/>
  <c r="G70"/>
  <c r="G71"/>
  <c r="F71" s="1"/>
  <c r="F68" l="1"/>
  <c r="F70"/>
  <c r="G264"/>
  <c r="G65"/>
  <c r="F65" s="1"/>
  <c r="G29" l="1"/>
  <c r="G78"/>
  <c r="F78" s="1"/>
  <c r="F261" s="1"/>
  <c r="G80"/>
  <c r="G82"/>
  <c r="G89"/>
  <c r="F89" s="1"/>
  <c r="G95"/>
  <c r="F95" s="1"/>
  <c r="G101"/>
  <c r="F101" s="1"/>
  <c r="G197"/>
  <c r="H197"/>
  <c r="I197"/>
  <c r="I221"/>
  <c r="H221"/>
  <c r="G221"/>
  <c r="H215"/>
  <c r="I167"/>
  <c r="H167"/>
  <c r="G167"/>
  <c r="I161"/>
  <c r="H161"/>
  <c r="G161"/>
  <c r="H155"/>
  <c r="G155"/>
  <c r="I53"/>
  <c r="H53"/>
  <c r="G53"/>
  <c r="I47"/>
  <c r="H47"/>
  <c r="G47"/>
  <c r="I41"/>
  <c r="H41"/>
  <c r="G41"/>
  <c r="G35"/>
  <c r="H35"/>
  <c r="I35"/>
  <c r="I29"/>
  <c r="I11" l="1"/>
  <c r="F80"/>
  <c r="F263" s="1"/>
  <c r="G263"/>
  <c r="I191"/>
  <c r="F41"/>
  <c r="F197"/>
  <c r="F155"/>
  <c r="F215"/>
  <c r="F82"/>
  <c r="F265" s="1"/>
  <c r="G265"/>
  <c r="F53"/>
  <c r="F167"/>
  <c r="F35"/>
  <c r="F47"/>
  <c r="F161"/>
  <c r="F221"/>
  <c r="I119"/>
  <c r="G77"/>
  <c r="F77" s="1"/>
  <c r="G261"/>
  <c r="G119"/>
  <c r="H119"/>
  <c r="G191"/>
  <c r="H191"/>
  <c r="G11"/>
  <c r="I265"/>
  <c r="H265"/>
  <c r="H29"/>
  <c r="F29" s="1"/>
  <c r="I260" l="1"/>
  <c r="F191"/>
  <c r="F119"/>
  <c r="G260"/>
  <c r="H11"/>
  <c r="H260" s="1"/>
  <c r="F11" l="1"/>
  <c r="F260" s="1"/>
</calcChain>
</file>

<file path=xl/sharedStrings.xml><?xml version="1.0" encoding="utf-8"?>
<sst xmlns="http://schemas.openxmlformats.org/spreadsheetml/2006/main" count="477" uniqueCount="200">
  <si>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</si>
  <si>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</si>
  <si>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</si>
  <si>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</si>
  <si>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</si>
  <si>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</si>
  <si>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</si>
  <si>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</si>
  <si>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</si>
  <si>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</si>
  <si>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</si>
  <si>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</si>
  <si>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</si>
  <si>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</si>
  <si>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</si>
  <si>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</si>
  <si>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</si>
  <si>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</si>
  <si>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</si>
  <si>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</si>
  <si>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</si>
  <si>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</si>
  <si>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</si>
  <si>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</si>
  <si>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</si>
  <si>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</si>
  <si>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</si>
  <si>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</si>
  <si>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</si>
  <si>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</si>
  <si>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</si>
  <si>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</si>
  <si>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</si>
  <si>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</si>
  <si>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</si>
  <si>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</si>
  <si>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</si>
  <si>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</si>
  <si>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</si>
  <si>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</si>
  <si>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</si>
  <si>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</si>
  <si>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</si>
  <si>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</si>
  <si>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</si>
  <si>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</si>
  <si>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</si>
  <si>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</si>
  <si>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</si>
  <si>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</si>
  <si>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</si>
  <si>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</si>
  <si>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</si>
  <si>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</si>
  <si>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</si>
  <si>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</si>
  <si>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</si>
  <si>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</si>
  <si>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</si>
  <si>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</si>
  <si>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</si>
  <si>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</si>
  <si>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</si>
  <si>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</si>
  <si>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</si>
  <si>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</si>
  <si>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</si>
  <si>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</si>
  <si>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</si>
  <si>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</si>
  <si>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</si>
  <si>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</si>
  <si>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</si>
  <si>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</si>
  <si>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</si>
  <si>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</si>
  <si>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</si>
  <si>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</si>
  <si>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</si>
  <si>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</si>
  <si>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</si>
  <si>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</si>
  <si>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</si>
  <si>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</si>
  <si>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</si>
  <si>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</si>
  <si>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</si>
  <si>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>УКиМО, МБУК "Театр-студия кукол "Марионетки"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</si>
  <si>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</si>
  <si>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</si>
  <si>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</si>
  <si>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</si>
  <si>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</si>
  <si>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3.4.</t>
  </si>
  <si>
    <t>4.5.</t>
  </si>
  <si>
    <t>4.6.</t>
  </si>
  <si>
    <t>4.7.</t>
  </si>
  <si>
    <t>4.4.</t>
  </si>
  <si>
    <t>5.5.</t>
  </si>
  <si>
    <t>1.6.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</si>
  <si>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</si>
  <si>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</si>
  <si>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</si>
  <si>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</si>
  <si>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</si>
  <si>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</si>
  <si>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</si>
  <si>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</si>
  <si>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</si>
  <si>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</si>
  <si>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</si>
  <si>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</si>
  <si>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</si>
  <si>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</si>
  <si>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</si>
  <si>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</si>
  <si>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</si>
  <si>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</si>
  <si>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</si>
  <si>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</si>
  <si>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</si>
  <si>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</si>
  <si>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</si>
  <si>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</si>
  <si>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</si>
  <si>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</si>
  <si>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</si>
  <si>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</si>
  <si>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</si>
  <si>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</si>
  <si>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</si>
  <si>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2025 год</t>
  </si>
  <si>
    <t>4.11.</t>
  </si>
  <si>
    <t>1.8.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</si>
  <si>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</si>
  <si>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</si>
  <si>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 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</si>
  <si>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</si>
  <si>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2022-2023</t>
  </si>
  <si>
    <t>Осуществление работ по строительству, реконструкции, капитальному и текущему ремонту учреждений культуры, в том числе являющихся памятниками архитектуры (проектно-изыскательные, проектно-сметные,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</si>
  <si>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5.7.</t>
  </si>
  <si>
    <t xml:space="preserve">Разработка документации по определению границ территории и зон охраны памятников и проведение государственной историко-культурной экспертизы проектной документации </t>
  </si>
  <si>
    <t xml:space="preserve"> Отдел архитектуры и градостроительства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</si>
  <si>
    <t>2026 год</t>
  </si>
  <si>
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 до 31.08.2023</t>
  </si>
  <si>
    <t xml:space="preserve">
</t>
  </si>
  <si>
    <t xml:space="preserve">Начальник департамента культуры, спорта, молодежной политики   </t>
  </si>
  <si>
    <t>Е.А. Иванова</t>
  </si>
  <si>
    <t xml:space="preserve">и межнациональных отношений администрации города Евпатории Республики Крым                                                                                       </t>
  </si>
  <si>
    <t xml:space="preserve">2021-2026 </t>
  </si>
  <si>
    <t>2021 - 2026</t>
  </si>
  <si>
    <t xml:space="preserve">2021 - 2026 </t>
  </si>
  <si>
    <t xml:space="preserve"> 2021-2026</t>
  </si>
  <si>
    <t>2021-2026</t>
  </si>
  <si>
    <t>2021-2024, 2026</t>
  </si>
  <si>
    <t xml:space="preserve">2021-2024, 2026 </t>
  </si>
  <si>
    <t>2021, 2024</t>
  </si>
  <si>
    <t>ДКСМПиМО АГЕ РК, МБУК "Театр-студия кукол "Марионетки", МБУ ДО "ЕДШИ", МБУ ДО "НДШИ", МБУ ДО "ЕДХШ им.Ю.В.Волкова"</t>
  </si>
  <si>
    <t>ДКСМПиМО АГЕ РК, МБУ ДО "ЕДШИ", МБУ ДО "НДШИ", МБУДО "ЕДХШ им.Ю.В.Волкова", МБУК "Театр-студия кукол "Марионетки"</t>
  </si>
  <si>
    <t xml:space="preserve">ДКСМПиМО АГЕ РК, МБУ ДО "ЕДШИ", МБУ ДО "НДШИ", МБУДО "ЕДХШ им.Ю.В.Волкова", МБУК "Театр-студия кукол "Марионетки" </t>
  </si>
  <si>
    <t>ДКСМПиМО АГЕ РК, МБУК "Театр-студия кукол "Марионетки"</t>
  </si>
  <si>
    <t>ДКСМПиМО АГЕ РК, МБУ ДО "ЕДШИ"</t>
  </si>
  <si>
    <t>ДКСМПиМО АГЕ РК, МБУ ДО "НДШИ"</t>
  </si>
  <si>
    <t>ДКСМПиМО АГЕ РК, МБУДО "ЕДХШ им.Ю.В.Волкова"</t>
  </si>
  <si>
    <t>ДКСМПиМО АГЕ РК, учреждения культуры и дополнительного образования в сфере культуры, подведомственные ДКСМПиМО АГЕ РК</t>
  </si>
  <si>
    <t>ДКСМПиМО АГЕ РК, МБУК "Евпаторийский центр культуры и досуга", МБУК "Заозерненский центр культуры и досуга", МБУК "Мирновский дом культуры"</t>
  </si>
  <si>
    <t>ДКСМПиМО АГЕ РК, МБУК "Заозерненский центр культуры и досуга", МБУК "Мирновский дом культуры", МБУК "Евпаторийский центр культуры и досуга"</t>
  </si>
  <si>
    <t>ДКСМПиМО АГЕ РК, МБУК "Евпаторийский центр культуры и досуга"</t>
  </si>
  <si>
    <t>ДКСМПиМО АГЕ РК, МБУК "Заозерненский центр культуры и досуга"</t>
  </si>
  <si>
    <t>ДКСМПиМО АГЕ РК, МБУК "Мирновский дом культуры"</t>
  </si>
  <si>
    <t>ДКСМПиМО АГЕ РК,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</si>
  <si>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ДКСМПиМО АГЕ РК</t>
  </si>
  <si>
    <t>ДКСМПиМО АГЕ РК, МБУК "Евпаторийская централизованная библиотечная система", МБУК "Заозерненский центр культуры и досуга"</t>
  </si>
  <si>
    <t>ДКСМПиМО АГЕ РК, МБУК "Евпаторийский краеведческий музей",  МБУК "Евпаторийская централизованная библиотечная система", МАУ "ЕКЭЦ "Малый Иерусалим"</t>
  </si>
  <si>
    <t>ДКСМПиМО АГЕ РК, МБУК "Евпаторийская централизованная библиотечная система"</t>
  </si>
  <si>
    <t>ДКСМПиМО АГЕ РК, МБУК "Евпаторийский краеведческий музей"</t>
  </si>
  <si>
    <t>ДКСМПиМО АГЕ РК, МАУ "ЕКЭЦ "Малый Иерусалим"</t>
  </si>
  <si>
    <t>ДКСМПиМО АГЕ РК, МБУК "Евпаторийский краеведческий музей", МБУК "Евпаторийская централизованная библиотечная система"</t>
  </si>
  <si>
    <t>2022-2024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</si>
  <si>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до 31.08.2023</t>
    </r>
  </si>
  <si>
    <t>Организация мероприятий в области культуры департаментом культуры, спорта, молодежной политики и межнациональных отношений администрации города Евпатории Республики Крым (до 31.08.2023 г. - управлением культуры и межнациональных отношений администрации города Евпатории Республики Крым)</t>
  </si>
  <si>
    <t>2022- 2024</t>
  </si>
  <si>
    <t xml:space="preserve">2021-2022 </t>
  </si>
  <si>
    <t>5.8.</t>
  </si>
  <si>
    <t>Капитальный ремонт библиотеки № 9 МБУК «ЕЦБС», расположенной по адресу: 297491, РФ, Республика Крым, г. Евпатория, пгт. Новоозёрное, ул. Молодежная, 1</t>
  </si>
  <si>
    <t>бюджеты субъектов Россйиской Федерации</t>
  </si>
  <si>
    <t>УКиМО, МБУК "Евпаторийский центр культуры и досуга", МБУК "Мирновский дом культуры"</t>
  </si>
  <si>
    <t>2022, 2024</t>
  </si>
  <si>
    <t>3.6.</t>
  </si>
  <si>
    <t xml:space="preserve">Обеспечение развития и укрепления материально-технической базы муниципальных домов культуры в населенных пунктах с числом жителей до 50 тысяч человек
</t>
  </si>
  <si>
    <t>2021- 2024</t>
  </si>
  <si>
    <t>2021, 2023-2024</t>
  </si>
  <si>
    <t>ДКСМПиМО АГЕ РК, учреждения культуры и дополнительного образования в сфере культуры, подведомственные ДКСМПиМО АГЕ РК, 
отдел городского строительства администрации города Евпатории Республики Крым,  отдел архитектуры и градостроительства администрации города Евпатории Республики Крым</t>
  </si>
  <si>
    <t xml:space="preserve">ДКСМПиМО АГЕ РК, учреждения культуры и дополнительного образования в сфере культуры, подведомственные ДКСМПиМО АГЕ РК,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, МБУК "Мирновский дом культуры"                                                                                                                                                    </t>
  </si>
  <si>
    <t>Проект приложения № 3 к муниципальной программе "Развитие культуры и укрепление межнационального согласия на территории городского округа Евпатория Республики Крым"</t>
  </si>
  <si>
    <t>5.9.</t>
  </si>
  <si>
    <t>Проведение работ по сохранению объектов культурного наследия</t>
  </si>
  <si>
    <t>ДКСМПиМО АГЕ РК;  учреждения,  подведомственные ДКСМПиМО АГЕ РК; отдел городского строительства администрации города Евпатории Республики Крым; департамент городского хозяйства администрации города Евпатории Республики Крым; учреждения, подведомственные департаменту городского хозяйства  администрации города Евпатории Республики Крым</t>
  </si>
  <si>
    <t>5.10.</t>
  </si>
  <si>
    <t>Капитальный ремонт детской библиотеки № 6 имени Ю. Гагарина, расположенная по адресу: 297408, РФ, Республика Крым, г. Евпатория, ул. Некрасова, 61</t>
  </si>
</sst>
</file>

<file path=xl/styles.xml><?xml version="1.0" encoding="utf-8"?>
<styleSheet xmlns="http://schemas.openxmlformats.org/spreadsheetml/2006/main">
  <numFmts count="8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  <numFmt numFmtId="169" formatCode="0.000"/>
    <numFmt numFmtId="170" formatCode="#,##0.000"/>
    <numFmt numFmtId="171" formatCode="_-* #,##0.00000\ _₽_-;\-* #,##0.00000\ _₽_-;_-* &quot;-&quot;?????\ _₽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6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Fill="1" applyBorder="1" applyAlignment="1">
      <alignment horizontal="center" vertical="center" wrapText="1"/>
    </xf>
    <xf numFmtId="167" fontId="4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 applyBorder="1"/>
    <xf numFmtId="0" fontId="12" fillId="0" borderId="0" xfId="0" applyFont="1" applyFill="1"/>
    <xf numFmtId="0" fontId="19" fillId="0" borderId="0" xfId="0" applyFont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Alignment="1">
      <alignment horizontal="left"/>
    </xf>
    <xf numFmtId="0" fontId="19" fillId="0" borderId="0" xfId="0" applyFont="1" applyFill="1"/>
    <xf numFmtId="0" fontId="19" fillId="0" borderId="0" xfId="0" applyFont="1" applyFill="1" applyBorder="1" applyAlignment="1"/>
    <xf numFmtId="169" fontId="19" fillId="0" borderId="0" xfId="0" applyNumberFormat="1" applyFont="1" applyFill="1"/>
    <xf numFmtId="165" fontId="12" fillId="0" borderId="0" xfId="0" applyNumberFormat="1" applyFont="1" applyFill="1"/>
    <xf numFmtId="170" fontId="12" fillId="0" borderId="0" xfId="0" applyNumberFormat="1" applyFont="1" applyBorder="1"/>
    <xf numFmtId="0" fontId="20" fillId="0" borderId="0" xfId="0" applyFont="1" applyAlignment="1">
      <alignment horizontal="left"/>
    </xf>
    <xf numFmtId="0" fontId="20" fillId="0" borderId="0" xfId="0" applyFont="1"/>
    <xf numFmtId="165" fontId="19" fillId="0" borderId="0" xfId="0" applyNumberFormat="1" applyFont="1"/>
    <xf numFmtId="0" fontId="20" fillId="0" borderId="0" xfId="0" applyFont="1" applyFill="1" applyBorder="1" applyAlignment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center" vertical="center" wrapText="1"/>
    </xf>
    <xf numFmtId="165" fontId="12" fillId="0" borderId="0" xfId="0" applyNumberFormat="1" applyFont="1" applyBorder="1" applyAlignment="1">
      <alignment horizontal="center" vertical="top" wrapText="1"/>
    </xf>
    <xf numFmtId="171" fontId="4" fillId="6" borderId="0" xfId="0" applyNumberFormat="1" applyFont="1" applyFill="1" applyBorder="1"/>
    <xf numFmtId="0" fontId="7" fillId="0" borderId="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  <xf numFmtId="0" fontId="14" fillId="5" borderId="2" xfId="0" applyFont="1" applyFill="1" applyBorder="1" applyAlignment="1">
      <alignment horizontal="left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165" fontId="4" fillId="0" borderId="13" xfId="0" applyNumberFormat="1" applyFont="1" applyBorder="1" applyAlignment="1">
      <alignment horizontal="center" vertical="center" wrapText="1"/>
    </xf>
    <xf numFmtId="165" fontId="4" fillId="0" borderId="1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12" fillId="0" borderId="2" xfId="0" applyFont="1" applyFill="1" applyBorder="1" applyAlignment="1">
      <alignment horizontal="left" vertical="top" wrapText="1"/>
    </xf>
    <xf numFmtId="0" fontId="14" fillId="0" borderId="10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4" borderId="9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9" xfId="1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A293"/>
  <sheetViews>
    <sheetView tabSelected="1" view="pageBreakPreview" topLeftCell="A247" zoomScale="120" zoomScaleNormal="100" zoomScaleSheetLayoutView="120" workbookViewId="0">
      <selection activeCell="F261" sqref="F261:F264"/>
    </sheetView>
  </sheetViews>
  <sheetFormatPr defaultColWidth="9" defaultRowHeight="21.75" customHeight="1"/>
  <cols>
    <col min="1" max="1" width="5" style="65" customWidth="1"/>
    <col min="2" max="2" width="34" style="34" customWidth="1"/>
    <col min="3" max="3" width="7.85546875" style="34" customWidth="1"/>
    <col min="4" max="4" width="29.42578125" style="34" customWidth="1"/>
    <col min="5" max="5" width="24.85546875" style="34" customWidth="1"/>
    <col min="6" max="6" width="16" style="66" customWidth="1"/>
    <col min="7" max="7" width="14.42578125" style="34" customWidth="1"/>
    <col min="8" max="8" width="13.140625" style="67" customWidth="1"/>
    <col min="9" max="9" width="13.42578125" style="67" customWidth="1"/>
    <col min="10" max="10" width="13.5703125" style="67" customWidth="1"/>
    <col min="11" max="12" width="13.85546875" style="68" customWidth="1"/>
    <col min="13" max="13" width="9" style="33"/>
    <col min="14" max="14" width="25" style="33" customWidth="1"/>
    <col min="15" max="52" width="9" style="33"/>
    <col min="53" max="16384" width="9" style="34"/>
  </cols>
  <sheetData>
    <row r="1" spans="1:53" ht="21.75" customHeight="1">
      <c r="A1" s="31"/>
      <c r="B1" s="31"/>
      <c r="C1" s="31"/>
      <c r="D1" s="31"/>
      <c r="E1" s="31"/>
      <c r="F1" s="32"/>
      <c r="G1" s="99" t="s">
        <v>194</v>
      </c>
      <c r="H1" s="99"/>
      <c r="I1" s="99"/>
      <c r="J1" s="99"/>
      <c r="K1" s="99"/>
      <c r="L1" s="99"/>
    </row>
    <row r="2" spans="1:53" ht="10.5" customHeight="1">
      <c r="A2" s="31"/>
      <c r="B2" s="31"/>
      <c r="C2" s="31"/>
      <c r="D2" s="31"/>
      <c r="E2" s="31"/>
      <c r="F2" s="32"/>
      <c r="G2" s="99"/>
      <c r="H2" s="99"/>
      <c r="I2" s="99"/>
      <c r="J2" s="99"/>
      <c r="K2" s="99"/>
      <c r="L2" s="99"/>
    </row>
    <row r="3" spans="1:53" ht="21.75" customHeight="1">
      <c r="A3" s="97" t="s">
        <v>78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53" ht="12" customHeight="1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53" ht="1.5" customHeight="1">
      <c r="A5" s="98"/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</row>
    <row r="6" spans="1:53" ht="21.75" customHeight="1">
      <c r="A6" s="133" t="s">
        <v>48</v>
      </c>
      <c r="B6" s="133" t="s">
        <v>49</v>
      </c>
      <c r="C6" s="133" t="s">
        <v>50</v>
      </c>
      <c r="D6" s="133" t="s">
        <v>51</v>
      </c>
      <c r="E6" s="133" t="s">
        <v>52</v>
      </c>
      <c r="F6" s="133" t="s">
        <v>53</v>
      </c>
      <c r="G6" s="133" t="s">
        <v>77</v>
      </c>
      <c r="H6" s="136"/>
      <c r="I6" s="136"/>
      <c r="J6" s="136"/>
      <c r="K6" s="136"/>
      <c r="L6" s="136"/>
    </row>
    <row r="7" spans="1:53" ht="21.75" customHeight="1">
      <c r="A7" s="134"/>
      <c r="B7" s="134"/>
      <c r="C7" s="134"/>
      <c r="D7" s="134"/>
      <c r="E7" s="134"/>
      <c r="F7" s="134"/>
      <c r="G7" s="135"/>
      <c r="H7" s="137"/>
      <c r="I7" s="137"/>
      <c r="J7" s="137"/>
      <c r="K7" s="137"/>
      <c r="L7" s="137"/>
    </row>
    <row r="8" spans="1:53" s="31" customFormat="1" ht="21.75" customHeight="1">
      <c r="A8" s="134"/>
      <c r="B8" s="134"/>
      <c r="C8" s="134"/>
      <c r="D8" s="134"/>
      <c r="E8" s="134"/>
      <c r="F8" s="134"/>
      <c r="G8" s="133" t="s">
        <v>54</v>
      </c>
      <c r="H8" s="133" t="s">
        <v>71</v>
      </c>
      <c r="I8" s="133" t="s">
        <v>74</v>
      </c>
      <c r="J8" s="138" t="s">
        <v>107</v>
      </c>
      <c r="K8" s="100" t="s">
        <v>131</v>
      </c>
      <c r="L8" s="100" t="s">
        <v>143</v>
      </c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</row>
    <row r="9" spans="1:53" s="31" customFormat="1" ht="21.75" customHeight="1">
      <c r="A9" s="135"/>
      <c r="B9" s="135"/>
      <c r="C9" s="135"/>
      <c r="D9" s="135"/>
      <c r="E9" s="135"/>
      <c r="F9" s="135"/>
      <c r="G9" s="134"/>
      <c r="H9" s="134"/>
      <c r="I9" s="134"/>
      <c r="J9" s="138"/>
      <c r="K9" s="101"/>
      <c r="L9" s="101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</row>
    <row r="10" spans="1:53" s="36" customFormat="1" ht="21.75" customHeight="1">
      <c r="A10" s="20">
        <v>1</v>
      </c>
      <c r="B10" s="20">
        <v>2</v>
      </c>
      <c r="C10" s="20">
        <v>3</v>
      </c>
      <c r="D10" s="20">
        <v>4</v>
      </c>
      <c r="E10" s="20">
        <v>5</v>
      </c>
      <c r="F10" s="21">
        <v>6</v>
      </c>
      <c r="G10" s="20">
        <v>7</v>
      </c>
      <c r="H10" s="22">
        <v>8</v>
      </c>
      <c r="I10" s="22">
        <v>9</v>
      </c>
      <c r="J10" s="22">
        <v>10</v>
      </c>
      <c r="K10" s="71">
        <v>11</v>
      </c>
      <c r="L10" s="22">
        <v>12</v>
      </c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</row>
    <row r="11" spans="1:53" s="42" customFormat="1" ht="21.75" customHeight="1">
      <c r="A11" s="108" t="s">
        <v>55</v>
      </c>
      <c r="B11" s="123" t="s">
        <v>80</v>
      </c>
      <c r="C11" s="108" t="s">
        <v>149</v>
      </c>
      <c r="D11" s="123" t="s">
        <v>157</v>
      </c>
      <c r="E11" s="25" t="s">
        <v>47</v>
      </c>
      <c r="F11" s="13">
        <f>G11+H11+I11+J11+K11+L11</f>
        <v>570066.84626000002</v>
      </c>
      <c r="G11" s="14">
        <f>G17+G23+G29+G35+G41+G47+G53</f>
        <v>83229.998100000012</v>
      </c>
      <c r="H11" s="14">
        <f t="shared" ref="H11" si="0">H17+H23+H29+H35+H41+H47+H53</f>
        <v>88103.18</v>
      </c>
      <c r="I11" s="14">
        <f>I17+I23+I29+I35+I41+I47+I53+I59</f>
        <v>91707.334159999999</v>
      </c>
      <c r="J11" s="14">
        <f>J17+J23+J29+J35+J41+J47+J53+J59</f>
        <v>99186.145999999993</v>
      </c>
      <c r="K11" s="69">
        <f>K17+K23+K29+K35+K41+K47+K53+K59</f>
        <v>100957.87699999999</v>
      </c>
      <c r="L11" s="69">
        <f>L17+L23+L29+L35+L41+L47+L53+L59</f>
        <v>106882.311</v>
      </c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8"/>
      <c r="AS11" s="39"/>
      <c r="AT11" s="39"/>
      <c r="AU11" s="39"/>
      <c r="AV11" s="39"/>
      <c r="AW11" s="39"/>
      <c r="AX11" s="39"/>
      <c r="AY11" s="39"/>
      <c r="AZ11" s="40"/>
      <c r="BA11" s="41"/>
    </row>
    <row r="12" spans="1:53" s="42" customFormat="1" ht="21.75" customHeight="1">
      <c r="A12" s="109"/>
      <c r="B12" s="124"/>
      <c r="C12" s="109"/>
      <c r="D12" s="124"/>
      <c r="E12" s="25" t="s">
        <v>56</v>
      </c>
      <c r="F12" s="13">
        <f t="shared" ref="F12:F16" si="1">G12+H12+I12+J12+K12+L12</f>
        <v>903.1</v>
      </c>
      <c r="G12" s="14">
        <f t="shared" ref="G12:K12" si="2">G18+G24+G30+G36+G42+G48+G54</f>
        <v>0</v>
      </c>
      <c r="H12" s="14">
        <f t="shared" si="2"/>
        <v>0</v>
      </c>
      <c r="I12" s="14">
        <f>I18+I24+I30+I36+I42+I48+I54+I60</f>
        <v>903.1</v>
      </c>
      <c r="J12" s="14">
        <f>J18+J24+J30+J36+J42+J48+J54+J60</f>
        <v>0</v>
      </c>
      <c r="K12" s="73">
        <f t="shared" si="2"/>
        <v>0</v>
      </c>
      <c r="L12" s="73">
        <f t="shared" ref="L12" si="3">L18+L24+L30+L36+L42+L48+L54</f>
        <v>0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8"/>
      <c r="AS12" s="39"/>
      <c r="AT12" s="39"/>
      <c r="AU12" s="39"/>
      <c r="AV12" s="39"/>
      <c r="AW12" s="39"/>
      <c r="AX12" s="39"/>
      <c r="AY12" s="39"/>
      <c r="AZ12" s="40"/>
      <c r="BA12" s="41"/>
    </row>
    <row r="13" spans="1:53" s="42" customFormat="1" ht="27" customHeight="1">
      <c r="A13" s="109"/>
      <c r="B13" s="124"/>
      <c r="C13" s="109"/>
      <c r="D13" s="124"/>
      <c r="E13" s="25" t="s">
        <v>185</v>
      </c>
      <c r="F13" s="13">
        <f>G13+H13+I13+J13+K13+L13</f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8"/>
      <c r="AS13" s="39"/>
      <c r="AT13" s="39"/>
      <c r="AU13" s="39"/>
      <c r="AV13" s="39"/>
      <c r="AW13" s="39"/>
      <c r="AX13" s="39"/>
      <c r="AY13" s="39"/>
      <c r="AZ13" s="40"/>
      <c r="BA13" s="41"/>
    </row>
    <row r="14" spans="1:53" s="42" customFormat="1" ht="19.5" customHeight="1">
      <c r="A14" s="109"/>
      <c r="B14" s="124"/>
      <c r="C14" s="109"/>
      <c r="D14" s="124"/>
      <c r="E14" s="25" t="s">
        <v>57</v>
      </c>
      <c r="F14" s="13">
        <f>G14+H14+I14+J14+K14+L14</f>
        <v>722.39368000000002</v>
      </c>
      <c r="G14" s="14">
        <f>G20+G26+G32+G38+G44+G50+G56</f>
        <v>122.6371</v>
      </c>
      <c r="H14" s="14">
        <f>H20+H26+H32+H38+H44+H50+H56</f>
        <v>116.25</v>
      </c>
      <c r="I14" s="14">
        <f>I20+I26+I32+I38+I44+I50+I56+I62</f>
        <v>159.50657999999999</v>
      </c>
      <c r="J14" s="14">
        <f>J20+J26+J32+J38+J44+J50+J56+J62</f>
        <v>108</v>
      </c>
      <c r="K14" s="69">
        <f>K20+K26+K32+K38+K44+K50+K56</f>
        <v>108</v>
      </c>
      <c r="L14" s="69">
        <f>L20+L26+L32+L38+L44+L50+L56</f>
        <v>108</v>
      </c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8"/>
      <c r="AS14" s="39"/>
      <c r="AT14" s="39"/>
      <c r="AU14" s="39"/>
      <c r="AV14" s="39"/>
      <c r="AW14" s="39"/>
      <c r="AX14" s="39"/>
      <c r="AY14" s="39"/>
      <c r="AZ14" s="40"/>
      <c r="BA14" s="41"/>
    </row>
    <row r="15" spans="1:53" s="42" customFormat="1" ht="21.75" customHeight="1">
      <c r="A15" s="109"/>
      <c r="B15" s="124"/>
      <c r="C15" s="109"/>
      <c r="D15" s="124"/>
      <c r="E15" s="25" t="s">
        <v>58</v>
      </c>
      <c r="F15" s="13">
        <f t="shared" si="1"/>
        <v>568441.35257999995</v>
      </c>
      <c r="G15" s="14">
        <f t="shared" ref="G15:K15" si="4">G21+G27+G33+G39+G45+G51+G57</f>
        <v>83107.361000000004</v>
      </c>
      <c r="H15" s="14">
        <f t="shared" si="4"/>
        <v>87986.93</v>
      </c>
      <c r="I15" s="14">
        <f>I21+I27+I33+I39+I45+I51+I57+I63</f>
        <v>90644.727579999992</v>
      </c>
      <c r="J15" s="14">
        <f t="shared" ref="J15" si="5">J21+J27+J33+J39+J45+J51+J57+J63</f>
        <v>99078.145999999993</v>
      </c>
      <c r="K15" s="69">
        <f t="shared" si="4"/>
        <v>100849.87699999999</v>
      </c>
      <c r="L15" s="69">
        <f t="shared" ref="L15" si="6">L21+L27+L33+L39+L45+L51+L57</f>
        <v>106774.311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8"/>
      <c r="AS15" s="39"/>
      <c r="AT15" s="39"/>
      <c r="AU15" s="39"/>
      <c r="AV15" s="39"/>
      <c r="AW15" s="39"/>
      <c r="AX15" s="39"/>
      <c r="AY15" s="39"/>
      <c r="AZ15" s="40"/>
      <c r="BA15" s="41"/>
    </row>
    <row r="16" spans="1:53" s="47" customFormat="1" ht="17.25" customHeight="1">
      <c r="A16" s="110"/>
      <c r="B16" s="130"/>
      <c r="C16" s="110"/>
      <c r="D16" s="130"/>
      <c r="E16" s="29" t="s">
        <v>59</v>
      </c>
      <c r="F16" s="13">
        <f t="shared" si="1"/>
        <v>0</v>
      </c>
      <c r="G16" s="14">
        <f t="shared" ref="G16:K16" si="7">G22+G28+G34+G40+G46+G52+G58</f>
        <v>0</v>
      </c>
      <c r="H16" s="14">
        <f t="shared" si="7"/>
        <v>0</v>
      </c>
      <c r="I16" s="14">
        <f t="shared" si="7"/>
        <v>0</v>
      </c>
      <c r="J16" s="14">
        <f t="shared" si="7"/>
        <v>0</v>
      </c>
      <c r="K16" s="73">
        <f t="shared" si="7"/>
        <v>0</v>
      </c>
      <c r="L16" s="73">
        <f t="shared" ref="L16" si="8">L22+L28+L34+L40+L46+L52+L58</f>
        <v>0</v>
      </c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43"/>
      <c r="AS16" s="44"/>
      <c r="AT16" s="44"/>
      <c r="AU16" s="44"/>
      <c r="AV16" s="44"/>
      <c r="AW16" s="44"/>
      <c r="AX16" s="44"/>
      <c r="AY16" s="44"/>
      <c r="AZ16" s="45"/>
      <c r="BA16" s="46"/>
    </row>
    <row r="17" spans="1:53" s="47" customFormat="1" ht="21.75" customHeight="1">
      <c r="A17" s="123" t="s">
        <v>60</v>
      </c>
      <c r="B17" s="125" t="s">
        <v>114</v>
      </c>
      <c r="C17" s="108" t="s">
        <v>190</v>
      </c>
      <c r="D17" s="123" t="s">
        <v>158</v>
      </c>
      <c r="E17" s="25" t="s">
        <v>47</v>
      </c>
      <c r="F17" s="13">
        <f t="shared" ref="F17:F22" si="9">G17+H17+I17+J17+K17+L17</f>
        <v>2170.59</v>
      </c>
      <c r="G17" s="14">
        <f t="shared" ref="G17:I17" si="10">G18+G20+G21+G22</f>
        <v>443.25</v>
      </c>
      <c r="H17" s="14">
        <f t="shared" si="10"/>
        <v>1281.3399999999999</v>
      </c>
      <c r="I17" s="14">
        <f t="shared" si="10"/>
        <v>200</v>
      </c>
      <c r="J17" s="14">
        <f t="shared" ref="J17:K17" si="11">J18+J20+J21+J22</f>
        <v>246.00000000000003</v>
      </c>
      <c r="K17" s="73">
        <f t="shared" si="11"/>
        <v>0</v>
      </c>
      <c r="L17" s="73">
        <f t="shared" ref="L17" si="12">L18+L20+L21+L22</f>
        <v>0</v>
      </c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43"/>
      <c r="AS17" s="44"/>
      <c r="AT17" s="44"/>
      <c r="AU17" s="44"/>
      <c r="AV17" s="44"/>
      <c r="AW17" s="44"/>
      <c r="AX17" s="44"/>
      <c r="AY17" s="44"/>
      <c r="AZ17" s="45"/>
      <c r="BA17" s="46"/>
    </row>
    <row r="18" spans="1:53" s="47" customFormat="1" ht="21.75" customHeight="1">
      <c r="A18" s="124"/>
      <c r="B18" s="126"/>
      <c r="C18" s="109"/>
      <c r="D18" s="124"/>
      <c r="E18" s="25" t="s">
        <v>56</v>
      </c>
      <c r="F18" s="13">
        <f t="shared" si="9"/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43"/>
      <c r="AS18" s="44"/>
      <c r="AT18" s="44"/>
      <c r="AU18" s="44"/>
      <c r="AV18" s="44"/>
      <c r="AW18" s="44"/>
      <c r="AX18" s="44"/>
      <c r="AY18" s="44"/>
      <c r="AZ18" s="45"/>
      <c r="BA18" s="46"/>
    </row>
    <row r="19" spans="1:53" s="47" customFormat="1" ht="28.5" customHeight="1">
      <c r="A19" s="124"/>
      <c r="B19" s="126"/>
      <c r="C19" s="109"/>
      <c r="D19" s="124"/>
      <c r="E19" s="25" t="s">
        <v>185</v>
      </c>
      <c r="F19" s="13">
        <f>G19+H19+I19+J19+K19+L19</f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43"/>
      <c r="AS19" s="44"/>
      <c r="AT19" s="44"/>
      <c r="AU19" s="44"/>
      <c r="AV19" s="44"/>
      <c r="AW19" s="44"/>
      <c r="AX19" s="44"/>
      <c r="AY19" s="44"/>
      <c r="AZ19" s="45"/>
      <c r="BA19" s="46"/>
    </row>
    <row r="20" spans="1:53" s="47" customFormat="1" ht="21.75" customHeight="1">
      <c r="A20" s="124"/>
      <c r="B20" s="126"/>
      <c r="C20" s="109"/>
      <c r="D20" s="124"/>
      <c r="E20" s="25" t="s">
        <v>57</v>
      </c>
      <c r="F20" s="13">
        <f t="shared" si="9"/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43"/>
      <c r="AS20" s="44"/>
      <c r="AT20" s="44"/>
      <c r="AU20" s="44"/>
      <c r="AV20" s="44"/>
      <c r="AW20" s="44"/>
      <c r="AX20" s="44"/>
      <c r="AY20" s="44"/>
      <c r="AZ20" s="45"/>
      <c r="BA20" s="46"/>
    </row>
    <row r="21" spans="1:53" s="47" customFormat="1" ht="15" customHeight="1">
      <c r="A21" s="124"/>
      <c r="B21" s="126"/>
      <c r="C21" s="109"/>
      <c r="D21" s="124"/>
      <c r="E21" s="18" t="s">
        <v>58</v>
      </c>
      <c r="F21" s="13">
        <f t="shared" si="9"/>
        <v>2170.59</v>
      </c>
      <c r="G21" s="27">
        <v>443.25</v>
      </c>
      <c r="H21" s="17">
        <v>1281.3399999999999</v>
      </c>
      <c r="I21" s="16">
        <v>200</v>
      </c>
      <c r="J21" s="27">
        <f>484.75-28.9-209.85</f>
        <v>246.00000000000003</v>
      </c>
      <c r="K21" s="16">
        <v>0</v>
      </c>
      <c r="L21" s="16">
        <v>0</v>
      </c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43"/>
      <c r="AS21" s="44"/>
      <c r="AT21" s="44"/>
      <c r="AU21" s="44"/>
      <c r="AV21" s="44"/>
      <c r="AW21" s="44"/>
      <c r="AX21" s="44"/>
      <c r="AY21" s="44"/>
      <c r="AZ21" s="45"/>
      <c r="BA21" s="46"/>
    </row>
    <row r="22" spans="1:53" s="47" customFormat="1" ht="17.25" customHeight="1">
      <c r="A22" s="130"/>
      <c r="B22" s="127"/>
      <c r="C22" s="110"/>
      <c r="D22" s="130"/>
      <c r="E22" s="29" t="s">
        <v>59</v>
      </c>
      <c r="F22" s="13">
        <f t="shared" si="9"/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43"/>
      <c r="AS22" s="44"/>
      <c r="AT22" s="44"/>
      <c r="AU22" s="44"/>
      <c r="AV22" s="44"/>
      <c r="AW22" s="44"/>
      <c r="AX22" s="44"/>
      <c r="AY22" s="44"/>
      <c r="AZ22" s="45"/>
      <c r="BA22" s="46"/>
    </row>
    <row r="23" spans="1:53" s="47" customFormat="1" ht="21.75" customHeight="1">
      <c r="A23" s="123" t="s">
        <v>61</v>
      </c>
      <c r="B23" s="125" t="s">
        <v>125</v>
      </c>
      <c r="C23" s="108" t="s">
        <v>106</v>
      </c>
      <c r="D23" s="123" t="s">
        <v>159</v>
      </c>
      <c r="E23" s="25" t="s">
        <v>47</v>
      </c>
      <c r="F23" s="13">
        <f t="shared" ref="F23:F28" si="13">G23+H23+I23+J23+K23+L23</f>
        <v>7695.1120000000001</v>
      </c>
      <c r="G23" s="14">
        <f t="shared" ref="G23:I23" si="14">G24+G26+G27+G28</f>
        <v>3124</v>
      </c>
      <c r="H23" s="14">
        <f t="shared" si="14"/>
        <v>4313.3779999999997</v>
      </c>
      <c r="I23" s="14">
        <f t="shared" si="14"/>
        <v>171</v>
      </c>
      <c r="J23" s="14">
        <f t="shared" ref="J23:L23" si="15">J24+J26+J27+J28</f>
        <v>86.733999999999995</v>
      </c>
      <c r="K23" s="73">
        <f t="shared" si="15"/>
        <v>0</v>
      </c>
      <c r="L23" s="73">
        <f t="shared" si="15"/>
        <v>0</v>
      </c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43"/>
      <c r="AS23" s="44"/>
      <c r="AT23" s="44"/>
      <c r="AU23" s="44"/>
      <c r="AV23" s="44"/>
      <c r="AW23" s="44"/>
      <c r="AX23" s="44"/>
      <c r="AY23" s="44"/>
      <c r="AZ23" s="45"/>
      <c r="BA23" s="46"/>
    </row>
    <row r="24" spans="1:53" s="47" customFormat="1" ht="21.75" customHeight="1">
      <c r="A24" s="124"/>
      <c r="B24" s="126"/>
      <c r="C24" s="109"/>
      <c r="D24" s="124"/>
      <c r="E24" s="25" t="s">
        <v>56</v>
      </c>
      <c r="F24" s="13">
        <f t="shared" si="13"/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43"/>
      <c r="AS24" s="44"/>
      <c r="AT24" s="44"/>
      <c r="AU24" s="44"/>
      <c r="AV24" s="44"/>
      <c r="AW24" s="44"/>
      <c r="AX24" s="44"/>
      <c r="AY24" s="44"/>
      <c r="AZ24" s="45"/>
      <c r="BA24" s="46"/>
    </row>
    <row r="25" spans="1:53" s="47" customFormat="1" ht="27.75" customHeight="1">
      <c r="A25" s="124"/>
      <c r="B25" s="126"/>
      <c r="C25" s="109"/>
      <c r="D25" s="124"/>
      <c r="E25" s="25" t="s">
        <v>185</v>
      </c>
      <c r="F25" s="13">
        <f>G25+H25+I25+J25+K25+L25</f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43"/>
      <c r="AS25" s="44"/>
      <c r="AT25" s="44"/>
      <c r="AU25" s="44"/>
      <c r="AV25" s="44"/>
      <c r="AW25" s="44"/>
      <c r="AX25" s="44"/>
      <c r="AY25" s="44"/>
      <c r="AZ25" s="45"/>
      <c r="BA25" s="46"/>
    </row>
    <row r="26" spans="1:53" s="47" customFormat="1" ht="21.75" customHeight="1">
      <c r="A26" s="124"/>
      <c r="B26" s="126"/>
      <c r="C26" s="109"/>
      <c r="D26" s="124"/>
      <c r="E26" s="25" t="s">
        <v>57</v>
      </c>
      <c r="F26" s="13">
        <f t="shared" si="13"/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33"/>
      <c r="AR26" s="43"/>
      <c r="AS26" s="44"/>
      <c r="AT26" s="44"/>
      <c r="AU26" s="44"/>
      <c r="AV26" s="44"/>
      <c r="AW26" s="44"/>
      <c r="AX26" s="44"/>
      <c r="AY26" s="44"/>
      <c r="AZ26" s="45"/>
      <c r="BA26" s="46"/>
    </row>
    <row r="27" spans="1:53" s="47" customFormat="1" ht="21.75" customHeight="1">
      <c r="A27" s="124"/>
      <c r="B27" s="126"/>
      <c r="C27" s="109"/>
      <c r="D27" s="124"/>
      <c r="E27" s="18" t="s">
        <v>58</v>
      </c>
      <c r="F27" s="13">
        <f t="shared" si="13"/>
        <v>7695.1120000000001</v>
      </c>
      <c r="G27" s="17">
        <v>3124</v>
      </c>
      <c r="H27" s="17">
        <v>4313.3779999999997</v>
      </c>
      <c r="I27" s="16">
        <v>171</v>
      </c>
      <c r="J27" s="16">
        <v>86.733999999999995</v>
      </c>
      <c r="K27" s="16">
        <v>0</v>
      </c>
      <c r="L27" s="16">
        <v>0</v>
      </c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43"/>
      <c r="AS27" s="44"/>
      <c r="AT27" s="44"/>
      <c r="AU27" s="44"/>
      <c r="AV27" s="44"/>
      <c r="AW27" s="44"/>
      <c r="AX27" s="44"/>
      <c r="AY27" s="44"/>
      <c r="AZ27" s="45"/>
      <c r="BA27" s="46"/>
    </row>
    <row r="28" spans="1:53" s="47" customFormat="1" ht="21.75" customHeight="1">
      <c r="A28" s="130"/>
      <c r="B28" s="127"/>
      <c r="C28" s="110"/>
      <c r="D28" s="130"/>
      <c r="E28" s="29" t="s">
        <v>59</v>
      </c>
      <c r="F28" s="13">
        <f t="shared" si="13"/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43"/>
      <c r="AS28" s="44"/>
      <c r="AT28" s="44"/>
      <c r="AU28" s="44"/>
      <c r="AV28" s="44"/>
      <c r="AW28" s="44"/>
      <c r="AX28" s="44"/>
      <c r="AY28" s="44"/>
      <c r="AZ28" s="45"/>
      <c r="BA28" s="46"/>
    </row>
    <row r="29" spans="1:53" s="42" customFormat="1" ht="21.75" customHeight="1">
      <c r="A29" s="123" t="s">
        <v>62</v>
      </c>
      <c r="B29" s="125" t="s">
        <v>124</v>
      </c>
      <c r="C29" s="108" t="s">
        <v>150</v>
      </c>
      <c r="D29" s="123" t="s">
        <v>160</v>
      </c>
      <c r="E29" s="25" t="s">
        <v>47</v>
      </c>
      <c r="F29" s="13">
        <f t="shared" ref="F29:F34" si="16">G29+H29+I29+J29+K29+L29</f>
        <v>26757.886000000002</v>
      </c>
      <c r="G29" s="14">
        <f t="shared" ref="G29:I29" si="17">G30+G32+G33+G34</f>
        <v>3457.873</v>
      </c>
      <c r="H29" s="14">
        <f t="shared" si="17"/>
        <v>3701.5279999999998</v>
      </c>
      <c r="I29" s="14">
        <f t="shared" si="17"/>
        <v>4437.5780000000004</v>
      </c>
      <c r="J29" s="14">
        <f t="shared" ref="J29:L29" si="18">J30+J32+J33+J34</f>
        <v>4943.6710000000003</v>
      </c>
      <c r="K29" s="69">
        <f t="shared" si="18"/>
        <v>4958.2719999999999</v>
      </c>
      <c r="L29" s="69">
        <f t="shared" si="18"/>
        <v>5258.9639999999999</v>
      </c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8"/>
      <c r="AS29" s="39"/>
      <c r="AT29" s="39"/>
      <c r="AU29" s="39"/>
      <c r="AV29" s="39"/>
      <c r="AW29" s="39"/>
      <c r="AX29" s="39"/>
      <c r="AY29" s="39"/>
      <c r="AZ29" s="40"/>
      <c r="BA29" s="41"/>
    </row>
    <row r="30" spans="1:53" s="42" customFormat="1" ht="21.75" customHeight="1">
      <c r="A30" s="124"/>
      <c r="B30" s="126"/>
      <c r="C30" s="109"/>
      <c r="D30" s="124"/>
      <c r="E30" s="25" t="s">
        <v>56</v>
      </c>
      <c r="F30" s="13">
        <f t="shared" si="16"/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8"/>
      <c r="AS30" s="39"/>
      <c r="AT30" s="39"/>
      <c r="AU30" s="39"/>
      <c r="AV30" s="39"/>
      <c r="AW30" s="39"/>
      <c r="AX30" s="39"/>
      <c r="AY30" s="39"/>
      <c r="AZ30" s="40"/>
      <c r="BA30" s="41"/>
    </row>
    <row r="31" spans="1:53" s="42" customFormat="1" ht="28.5" customHeight="1">
      <c r="A31" s="124"/>
      <c r="B31" s="126"/>
      <c r="C31" s="109"/>
      <c r="D31" s="124"/>
      <c r="E31" s="25" t="s">
        <v>185</v>
      </c>
      <c r="F31" s="13">
        <f>G31+H31+I31+J31+K31+L31</f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8"/>
      <c r="AS31" s="39"/>
      <c r="AT31" s="39"/>
      <c r="AU31" s="39"/>
      <c r="AV31" s="39"/>
      <c r="AW31" s="39"/>
      <c r="AX31" s="39"/>
      <c r="AY31" s="39"/>
      <c r="AZ31" s="40"/>
      <c r="BA31" s="41"/>
    </row>
    <row r="32" spans="1:53" s="42" customFormat="1" ht="21.75" customHeight="1">
      <c r="A32" s="124"/>
      <c r="B32" s="126"/>
      <c r="C32" s="109"/>
      <c r="D32" s="124"/>
      <c r="E32" s="25" t="s">
        <v>57</v>
      </c>
      <c r="F32" s="13">
        <f t="shared" si="16"/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8"/>
      <c r="AS32" s="39"/>
      <c r="AT32" s="39"/>
      <c r="AU32" s="39"/>
      <c r="AV32" s="39"/>
      <c r="AW32" s="39"/>
      <c r="AX32" s="39"/>
      <c r="AY32" s="39"/>
      <c r="AZ32" s="40"/>
      <c r="BA32" s="41"/>
    </row>
    <row r="33" spans="1:53" s="42" customFormat="1" ht="21.75" customHeight="1">
      <c r="A33" s="124"/>
      <c r="B33" s="126"/>
      <c r="C33" s="109"/>
      <c r="D33" s="124"/>
      <c r="E33" s="18" t="s">
        <v>58</v>
      </c>
      <c r="F33" s="13">
        <f t="shared" si="16"/>
        <v>26757.886000000002</v>
      </c>
      <c r="G33" s="17">
        <v>3457.873</v>
      </c>
      <c r="H33" s="17">
        <f>3701.528</f>
        <v>3701.5279999999998</v>
      </c>
      <c r="I33" s="16">
        <v>4437.5780000000004</v>
      </c>
      <c r="J33" s="16">
        <v>4943.6710000000003</v>
      </c>
      <c r="K33" s="16">
        <v>4958.2719999999999</v>
      </c>
      <c r="L33" s="16">
        <v>5258.9639999999999</v>
      </c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8"/>
      <c r="AS33" s="39"/>
      <c r="AT33" s="39"/>
      <c r="AU33" s="39"/>
      <c r="AV33" s="39"/>
      <c r="AW33" s="39"/>
      <c r="AX33" s="39"/>
      <c r="AY33" s="39"/>
      <c r="AZ33" s="40"/>
      <c r="BA33" s="41"/>
    </row>
    <row r="34" spans="1:53" s="47" customFormat="1" ht="21.75" customHeight="1">
      <c r="A34" s="130"/>
      <c r="B34" s="127"/>
      <c r="C34" s="110"/>
      <c r="D34" s="130"/>
      <c r="E34" s="29" t="s">
        <v>59</v>
      </c>
      <c r="F34" s="13">
        <f t="shared" si="16"/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0</v>
      </c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43"/>
      <c r="AS34" s="44"/>
      <c r="AT34" s="44"/>
      <c r="AU34" s="44"/>
      <c r="AV34" s="44"/>
      <c r="AW34" s="44"/>
      <c r="AX34" s="44"/>
      <c r="AY34" s="44"/>
      <c r="AZ34" s="45"/>
      <c r="BA34" s="46"/>
    </row>
    <row r="35" spans="1:53" s="42" customFormat="1" ht="21.75" customHeight="1">
      <c r="A35" s="123" t="s">
        <v>63</v>
      </c>
      <c r="B35" s="125" t="s">
        <v>115</v>
      </c>
      <c r="C35" s="108" t="s">
        <v>151</v>
      </c>
      <c r="D35" s="123" t="s">
        <v>161</v>
      </c>
      <c r="E35" s="25" t="s">
        <v>47</v>
      </c>
      <c r="F35" s="13">
        <f t="shared" ref="F35:F40" si="19">G35+H35+I35+J35+K35+L35</f>
        <v>378569.38699999999</v>
      </c>
      <c r="G35" s="14">
        <f t="shared" ref="G35:I35" si="20">G36+G38+G39+G40</f>
        <v>54060.3</v>
      </c>
      <c r="H35" s="14">
        <f t="shared" si="20"/>
        <v>55698.098999999995</v>
      </c>
      <c r="I35" s="14">
        <f t="shared" si="20"/>
        <v>61304.565999999999</v>
      </c>
      <c r="J35" s="14">
        <f t="shared" ref="J35:L35" si="21">J36+J38+J39+J40</f>
        <v>66706.335999999996</v>
      </c>
      <c r="K35" s="69">
        <f t="shared" si="21"/>
        <v>68392.044999999998</v>
      </c>
      <c r="L35" s="69">
        <f t="shared" si="21"/>
        <v>72408.040999999997</v>
      </c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8"/>
      <c r="AS35" s="39"/>
      <c r="AT35" s="39"/>
      <c r="AU35" s="39"/>
      <c r="AV35" s="39"/>
      <c r="AW35" s="39"/>
      <c r="AX35" s="39"/>
      <c r="AY35" s="39"/>
      <c r="AZ35" s="40"/>
      <c r="BA35" s="41"/>
    </row>
    <row r="36" spans="1:53" s="42" customFormat="1" ht="21.75" customHeight="1">
      <c r="A36" s="124"/>
      <c r="B36" s="126"/>
      <c r="C36" s="109"/>
      <c r="D36" s="124"/>
      <c r="E36" s="25" t="s">
        <v>56</v>
      </c>
      <c r="F36" s="13">
        <f t="shared" si="19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8"/>
      <c r="AS36" s="39"/>
      <c r="AT36" s="39"/>
      <c r="AU36" s="39"/>
      <c r="AV36" s="39"/>
      <c r="AW36" s="39"/>
      <c r="AX36" s="39"/>
      <c r="AY36" s="39"/>
      <c r="AZ36" s="40"/>
      <c r="BA36" s="41"/>
    </row>
    <row r="37" spans="1:53" s="42" customFormat="1" ht="27" customHeight="1">
      <c r="A37" s="124"/>
      <c r="B37" s="126"/>
      <c r="C37" s="109"/>
      <c r="D37" s="124"/>
      <c r="E37" s="25" t="s">
        <v>185</v>
      </c>
      <c r="F37" s="13">
        <f>G37+H37+I37+J37+K37+L37</f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8"/>
      <c r="AS37" s="39"/>
      <c r="AT37" s="39"/>
      <c r="AU37" s="39"/>
      <c r="AV37" s="39"/>
      <c r="AW37" s="39"/>
      <c r="AX37" s="39"/>
      <c r="AY37" s="39"/>
      <c r="AZ37" s="40"/>
      <c r="BA37" s="41"/>
    </row>
    <row r="38" spans="1:53" s="42" customFormat="1" ht="21.75" customHeight="1">
      <c r="A38" s="124"/>
      <c r="B38" s="126"/>
      <c r="C38" s="109"/>
      <c r="D38" s="124"/>
      <c r="E38" s="25" t="s">
        <v>57</v>
      </c>
      <c r="F38" s="13">
        <f t="shared" si="19"/>
        <v>0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8"/>
      <c r="AS38" s="39"/>
      <c r="AT38" s="39"/>
      <c r="AU38" s="39"/>
      <c r="AV38" s="39"/>
      <c r="AW38" s="39"/>
      <c r="AX38" s="39"/>
      <c r="AY38" s="39"/>
      <c r="AZ38" s="40"/>
      <c r="BA38" s="41"/>
    </row>
    <row r="39" spans="1:53" s="42" customFormat="1" ht="21.75" customHeight="1">
      <c r="A39" s="124"/>
      <c r="B39" s="126"/>
      <c r="C39" s="109"/>
      <c r="D39" s="124"/>
      <c r="E39" s="25" t="s">
        <v>58</v>
      </c>
      <c r="F39" s="13">
        <f t="shared" si="19"/>
        <v>378569.38699999999</v>
      </c>
      <c r="G39" s="17">
        <v>54060.3</v>
      </c>
      <c r="H39" s="17">
        <f>56846.026-998.815-149.112</f>
        <v>55698.098999999995</v>
      </c>
      <c r="I39" s="17">
        <f>61304.566</f>
        <v>61304.565999999999</v>
      </c>
      <c r="J39" s="17">
        <v>66706.335999999996</v>
      </c>
      <c r="K39" s="16">
        <v>68392.044999999998</v>
      </c>
      <c r="L39" s="16">
        <v>72408.040999999997</v>
      </c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8"/>
      <c r="AS39" s="39"/>
      <c r="AT39" s="39"/>
      <c r="AU39" s="39"/>
      <c r="AV39" s="39"/>
      <c r="AW39" s="39"/>
      <c r="AX39" s="39"/>
      <c r="AY39" s="39"/>
      <c r="AZ39" s="40"/>
      <c r="BA39" s="41"/>
    </row>
    <row r="40" spans="1:53" s="53" customFormat="1" ht="21.75" customHeight="1">
      <c r="A40" s="130"/>
      <c r="B40" s="127"/>
      <c r="C40" s="110"/>
      <c r="D40" s="130"/>
      <c r="E40" s="25" t="s">
        <v>59</v>
      </c>
      <c r="F40" s="13">
        <f t="shared" si="19"/>
        <v>0</v>
      </c>
      <c r="G40" s="24">
        <v>0</v>
      </c>
      <c r="H40" s="24">
        <v>0</v>
      </c>
      <c r="I40" s="24">
        <v>0</v>
      </c>
      <c r="J40" s="24">
        <v>0</v>
      </c>
      <c r="K40" s="24">
        <v>0</v>
      </c>
      <c r="L40" s="24">
        <v>0</v>
      </c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9"/>
      <c r="AS40" s="50"/>
      <c r="AT40" s="50"/>
      <c r="AU40" s="50"/>
      <c r="AV40" s="50"/>
      <c r="AW40" s="50"/>
      <c r="AX40" s="50"/>
      <c r="AY40" s="50"/>
      <c r="AZ40" s="51"/>
      <c r="BA40" s="52"/>
    </row>
    <row r="41" spans="1:53" s="42" customFormat="1" ht="21.75" customHeight="1">
      <c r="A41" s="123" t="s">
        <v>75</v>
      </c>
      <c r="B41" s="125" t="s">
        <v>116</v>
      </c>
      <c r="C41" s="108" t="s">
        <v>152</v>
      </c>
      <c r="D41" s="123" t="s">
        <v>162</v>
      </c>
      <c r="E41" s="25" t="s">
        <v>47</v>
      </c>
      <c r="F41" s="13">
        <f t="shared" ref="F41:F46" si="22">G41+H41+I41+J41+K41+L41</f>
        <v>92871.12999999999</v>
      </c>
      <c r="G41" s="14">
        <f t="shared" ref="G41:I41" si="23">G42+G44+G45+G46</f>
        <v>13476.234</v>
      </c>
      <c r="H41" s="14">
        <f t="shared" si="23"/>
        <v>14031.442999999999</v>
      </c>
      <c r="I41" s="14">
        <f t="shared" si="23"/>
        <v>14843.402</v>
      </c>
      <c r="J41" s="14">
        <f t="shared" ref="J41:L41" si="24">J42+J44+J45+J46</f>
        <v>16185.050999999999</v>
      </c>
      <c r="K41" s="69">
        <f t="shared" si="24"/>
        <v>16674.504000000001</v>
      </c>
      <c r="L41" s="69">
        <f t="shared" si="24"/>
        <v>17660.495999999999</v>
      </c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8"/>
      <c r="AS41" s="39"/>
      <c r="AT41" s="39"/>
      <c r="AU41" s="39"/>
      <c r="AV41" s="39"/>
      <c r="AW41" s="39"/>
      <c r="AX41" s="39"/>
      <c r="AY41" s="39"/>
      <c r="AZ41" s="40"/>
      <c r="BA41" s="41"/>
    </row>
    <row r="42" spans="1:53" s="42" customFormat="1" ht="21.75" customHeight="1">
      <c r="A42" s="124"/>
      <c r="B42" s="126"/>
      <c r="C42" s="109"/>
      <c r="D42" s="124"/>
      <c r="E42" s="25" t="s">
        <v>56</v>
      </c>
      <c r="F42" s="13">
        <f t="shared" si="22"/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8"/>
      <c r="AS42" s="39"/>
      <c r="AT42" s="39"/>
      <c r="AU42" s="39"/>
      <c r="AV42" s="39"/>
      <c r="AW42" s="39"/>
      <c r="AX42" s="39"/>
      <c r="AY42" s="39"/>
      <c r="AZ42" s="40"/>
      <c r="BA42" s="41"/>
    </row>
    <row r="43" spans="1:53" s="42" customFormat="1" ht="28.5" customHeight="1">
      <c r="A43" s="124"/>
      <c r="B43" s="126"/>
      <c r="C43" s="109"/>
      <c r="D43" s="124"/>
      <c r="E43" s="25" t="s">
        <v>185</v>
      </c>
      <c r="F43" s="13">
        <f>G43+H43+I43+J43+K43+L43</f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8"/>
      <c r="AS43" s="39"/>
      <c r="AT43" s="39"/>
      <c r="AU43" s="39"/>
      <c r="AV43" s="39"/>
      <c r="AW43" s="39"/>
      <c r="AX43" s="39"/>
      <c r="AY43" s="39"/>
      <c r="AZ43" s="40"/>
      <c r="BA43" s="41"/>
    </row>
    <row r="44" spans="1:53" s="42" customFormat="1" ht="21.75" customHeight="1">
      <c r="A44" s="124"/>
      <c r="B44" s="126"/>
      <c r="C44" s="109"/>
      <c r="D44" s="124"/>
      <c r="E44" s="25" t="s">
        <v>57</v>
      </c>
      <c r="F44" s="13">
        <f t="shared" si="22"/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8"/>
      <c r="AS44" s="39"/>
      <c r="AT44" s="39"/>
      <c r="AU44" s="39"/>
      <c r="AV44" s="39"/>
      <c r="AW44" s="39"/>
      <c r="AX44" s="39"/>
      <c r="AY44" s="39"/>
      <c r="AZ44" s="40"/>
      <c r="BA44" s="41"/>
    </row>
    <row r="45" spans="1:53" s="42" customFormat="1" ht="21.75" customHeight="1">
      <c r="A45" s="124"/>
      <c r="B45" s="126"/>
      <c r="C45" s="109"/>
      <c r="D45" s="124"/>
      <c r="E45" s="25" t="s">
        <v>58</v>
      </c>
      <c r="F45" s="13">
        <f t="shared" si="22"/>
        <v>92871.12999999999</v>
      </c>
      <c r="G45" s="17">
        <v>13476.234</v>
      </c>
      <c r="H45" s="17">
        <v>14031.442999999999</v>
      </c>
      <c r="I45" s="16">
        <v>14843.402</v>
      </c>
      <c r="J45" s="16">
        <v>16185.050999999999</v>
      </c>
      <c r="K45" s="16">
        <v>16674.504000000001</v>
      </c>
      <c r="L45" s="16">
        <v>17660.495999999999</v>
      </c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8"/>
      <c r="AS45" s="39"/>
      <c r="AT45" s="39"/>
      <c r="AU45" s="39"/>
      <c r="AV45" s="39"/>
      <c r="AW45" s="39"/>
      <c r="AX45" s="39"/>
      <c r="AY45" s="39"/>
      <c r="AZ45" s="40"/>
      <c r="BA45" s="41"/>
    </row>
    <row r="46" spans="1:53" s="53" customFormat="1" ht="21.75" customHeight="1">
      <c r="A46" s="130"/>
      <c r="B46" s="127"/>
      <c r="C46" s="110"/>
      <c r="D46" s="130"/>
      <c r="E46" s="25" t="s">
        <v>59</v>
      </c>
      <c r="F46" s="13">
        <f t="shared" si="22"/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9"/>
      <c r="AS46" s="50"/>
      <c r="AT46" s="50"/>
      <c r="AU46" s="50"/>
      <c r="AV46" s="50"/>
      <c r="AW46" s="50"/>
      <c r="AX46" s="50"/>
      <c r="AY46" s="50"/>
      <c r="AZ46" s="51"/>
      <c r="BA46" s="52"/>
    </row>
    <row r="47" spans="1:53" s="42" customFormat="1" ht="21.75" customHeight="1">
      <c r="A47" s="123" t="s">
        <v>99</v>
      </c>
      <c r="B47" s="125" t="s">
        <v>117</v>
      </c>
      <c r="C47" s="108" t="s">
        <v>153</v>
      </c>
      <c r="D47" s="123" t="s">
        <v>163</v>
      </c>
      <c r="E47" s="25" t="s">
        <v>47</v>
      </c>
      <c r="F47" s="13">
        <f t="shared" ref="F47:F52" si="25">G47+H47+I47+J47+K47+L47</f>
        <v>60376.296000000002</v>
      </c>
      <c r="G47" s="14">
        <f t="shared" ref="G47:I47" si="26">G48+G50+G51+G52</f>
        <v>8545.7039999999997</v>
      </c>
      <c r="H47" s="14">
        <f t="shared" si="26"/>
        <v>8961.1419999999998</v>
      </c>
      <c r="I47" s="14">
        <f t="shared" si="26"/>
        <v>9687.23</v>
      </c>
      <c r="J47" s="14">
        <f t="shared" ref="J47:L47" si="27">J48+J50+J51+J52</f>
        <v>10910.354000000001</v>
      </c>
      <c r="K47" s="69">
        <f t="shared" si="27"/>
        <v>10825.056</v>
      </c>
      <c r="L47" s="69">
        <f t="shared" si="27"/>
        <v>11446.81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8"/>
      <c r="AS47" s="39"/>
      <c r="AT47" s="39"/>
      <c r="AU47" s="39"/>
      <c r="AV47" s="39"/>
      <c r="AW47" s="39"/>
      <c r="AX47" s="39"/>
      <c r="AY47" s="39"/>
      <c r="AZ47" s="40"/>
      <c r="BA47" s="41"/>
    </row>
    <row r="48" spans="1:53" s="42" customFormat="1" ht="21.75" customHeight="1">
      <c r="A48" s="124"/>
      <c r="B48" s="126"/>
      <c r="C48" s="109"/>
      <c r="D48" s="124"/>
      <c r="E48" s="25" t="s">
        <v>56</v>
      </c>
      <c r="F48" s="13">
        <f t="shared" si="25"/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8"/>
      <c r="AS48" s="39"/>
      <c r="AT48" s="39"/>
      <c r="AU48" s="39"/>
      <c r="AV48" s="39"/>
      <c r="AW48" s="39"/>
      <c r="AX48" s="39"/>
      <c r="AY48" s="39"/>
      <c r="AZ48" s="40"/>
      <c r="BA48" s="41"/>
    </row>
    <row r="49" spans="1:53" s="42" customFormat="1" ht="28.5" customHeight="1">
      <c r="A49" s="124"/>
      <c r="B49" s="126"/>
      <c r="C49" s="109"/>
      <c r="D49" s="124"/>
      <c r="E49" s="25" t="s">
        <v>185</v>
      </c>
      <c r="F49" s="13">
        <f>G49+H49+I49+J49+K49+L49</f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8"/>
      <c r="AS49" s="39"/>
      <c r="AT49" s="39"/>
      <c r="AU49" s="39"/>
      <c r="AV49" s="39"/>
      <c r="AW49" s="39"/>
      <c r="AX49" s="39"/>
      <c r="AY49" s="39"/>
      <c r="AZ49" s="40"/>
      <c r="BA49" s="41"/>
    </row>
    <row r="50" spans="1:53" s="42" customFormat="1" ht="21.75" customHeight="1">
      <c r="A50" s="124"/>
      <c r="B50" s="126"/>
      <c r="C50" s="109"/>
      <c r="D50" s="124"/>
      <c r="E50" s="25" t="s">
        <v>57</v>
      </c>
      <c r="F50" s="13">
        <f t="shared" si="25"/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8"/>
      <c r="AS50" s="39"/>
      <c r="AT50" s="39"/>
      <c r="AU50" s="39"/>
      <c r="AV50" s="39"/>
      <c r="AW50" s="39"/>
      <c r="AX50" s="39"/>
      <c r="AY50" s="39"/>
      <c r="AZ50" s="40"/>
      <c r="BA50" s="41"/>
    </row>
    <row r="51" spans="1:53" s="42" customFormat="1" ht="21.75" customHeight="1">
      <c r="A51" s="124"/>
      <c r="B51" s="126"/>
      <c r="C51" s="109"/>
      <c r="D51" s="124"/>
      <c r="E51" s="25" t="s">
        <v>58</v>
      </c>
      <c r="F51" s="13">
        <f t="shared" si="25"/>
        <v>60376.296000000002</v>
      </c>
      <c r="G51" s="17">
        <v>8545.7039999999997</v>
      </c>
      <c r="H51" s="17">
        <v>8961.1419999999998</v>
      </c>
      <c r="I51" s="17">
        <v>9687.23</v>
      </c>
      <c r="J51" s="17">
        <f>10700.504+209.85</f>
        <v>10910.354000000001</v>
      </c>
      <c r="K51" s="16">
        <v>10825.056</v>
      </c>
      <c r="L51" s="16">
        <v>11446.81</v>
      </c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8"/>
      <c r="AS51" s="39"/>
      <c r="AT51" s="39"/>
      <c r="AU51" s="39"/>
      <c r="AV51" s="39"/>
      <c r="AW51" s="39"/>
      <c r="AX51" s="39"/>
      <c r="AY51" s="39"/>
      <c r="AZ51" s="40"/>
      <c r="BA51" s="41"/>
    </row>
    <row r="52" spans="1:53" s="53" customFormat="1" ht="21.75" customHeight="1">
      <c r="A52" s="130"/>
      <c r="B52" s="127"/>
      <c r="C52" s="110"/>
      <c r="D52" s="130"/>
      <c r="E52" s="25" t="s">
        <v>59</v>
      </c>
      <c r="F52" s="13">
        <f t="shared" si="25"/>
        <v>0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9"/>
      <c r="AS52" s="50"/>
      <c r="AT52" s="50"/>
      <c r="AU52" s="50"/>
      <c r="AV52" s="50"/>
      <c r="AW52" s="50"/>
      <c r="AX52" s="50"/>
      <c r="AY52" s="50"/>
      <c r="AZ52" s="51"/>
      <c r="BA52" s="52"/>
    </row>
    <row r="53" spans="1:53" s="42" customFormat="1" ht="21.75" customHeight="1">
      <c r="A53" s="123" t="s">
        <v>103</v>
      </c>
      <c r="B53" s="125" t="s">
        <v>91</v>
      </c>
      <c r="C53" s="108" t="s">
        <v>153</v>
      </c>
      <c r="D53" s="123" t="s">
        <v>162</v>
      </c>
      <c r="E53" s="25" t="s">
        <v>47</v>
      </c>
      <c r="F53" s="13">
        <f t="shared" ref="F53:F59" si="28">G53+H53+I53+J53+K53+L53</f>
        <v>674.86210000000005</v>
      </c>
      <c r="G53" s="14">
        <f t="shared" ref="G53:I53" si="29">G54+G56+G57+G58</f>
        <v>122.6371</v>
      </c>
      <c r="H53" s="14">
        <f t="shared" si="29"/>
        <v>116.25</v>
      </c>
      <c r="I53" s="14">
        <f t="shared" si="29"/>
        <v>111.97499999999999</v>
      </c>
      <c r="J53" s="14">
        <f t="shared" ref="J53:L53" si="30">J54+J56+J57+J58</f>
        <v>108</v>
      </c>
      <c r="K53" s="69">
        <f t="shared" si="30"/>
        <v>108</v>
      </c>
      <c r="L53" s="69">
        <f t="shared" si="30"/>
        <v>108</v>
      </c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8"/>
      <c r="AS53" s="39"/>
      <c r="AT53" s="39"/>
      <c r="AU53" s="39"/>
      <c r="AV53" s="39"/>
      <c r="AW53" s="39"/>
      <c r="AX53" s="39"/>
      <c r="AY53" s="39"/>
      <c r="AZ53" s="40"/>
      <c r="BA53" s="41"/>
    </row>
    <row r="54" spans="1:53" s="42" customFormat="1" ht="21.75" customHeight="1">
      <c r="A54" s="124"/>
      <c r="B54" s="126"/>
      <c r="C54" s="109"/>
      <c r="D54" s="124"/>
      <c r="E54" s="25" t="s">
        <v>56</v>
      </c>
      <c r="F54" s="13">
        <f t="shared" si="28"/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8"/>
      <c r="AS54" s="39"/>
      <c r="AT54" s="39"/>
      <c r="AU54" s="39"/>
      <c r="AV54" s="39"/>
      <c r="AW54" s="39"/>
      <c r="AX54" s="39"/>
      <c r="AY54" s="39"/>
      <c r="AZ54" s="40"/>
      <c r="BA54" s="41"/>
    </row>
    <row r="55" spans="1:53" s="42" customFormat="1" ht="28.5" customHeight="1">
      <c r="A55" s="124"/>
      <c r="B55" s="126"/>
      <c r="C55" s="109"/>
      <c r="D55" s="124"/>
      <c r="E55" s="25" t="s">
        <v>185</v>
      </c>
      <c r="F55" s="13">
        <f>G55+H55+I55+J55+K55+L55</f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8"/>
      <c r="AS55" s="39"/>
      <c r="AT55" s="39"/>
      <c r="AU55" s="39"/>
      <c r="AV55" s="39"/>
      <c r="AW55" s="39"/>
      <c r="AX55" s="39"/>
      <c r="AY55" s="39"/>
      <c r="AZ55" s="40"/>
      <c r="BA55" s="41"/>
    </row>
    <row r="56" spans="1:53" s="42" customFormat="1" ht="21.75" customHeight="1">
      <c r="A56" s="124"/>
      <c r="B56" s="126"/>
      <c r="C56" s="109"/>
      <c r="D56" s="124"/>
      <c r="E56" s="25" t="s">
        <v>57</v>
      </c>
      <c r="F56" s="13">
        <f>G56+H56+I56+J56+K56+L56</f>
        <v>674.86210000000005</v>
      </c>
      <c r="G56" s="17">
        <v>122.6371</v>
      </c>
      <c r="H56" s="17">
        <v>116.25</v>
      </c>
      <c r="I56" s="75">
        <f>111.975</f>
        <v>111.97499999999999</v>
      </c>
      <c r="J56" s="16">
        <v>108</v>
      </c>
      <c r="K56" s="16">
        <v>108</v>
      </c>
      <c r="L56" s="16">
        <v>108</v>
      </c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8"/>
      <c r="AS56" s="39"/>
      <c r="AT56" s="39"/>
      <c r="AU56" s="39"/>
      <c r="AV56" s="39"/>
      <c r="AW56" s="39"/>
      <c r="AX56" s="39"/>
      <c r="AY56" s="39"/>
      <c r="AZ56" s="40"/>
      <c r="BA56" s="41"/>
    </row>
    <row r="57" spans="1:53" s="42" customFormat="1" ht="21.75" customHeight="1">
      <c r="A57" s="124"/>
      <c r="B57" s="126"/>
      <c r="C57" s="109"/>
      <c r="D57" s="124"/>
      <c r="E57" s="25" t="s">
        <v>58</v>
      </c>
      <c r="F57" s="13">
        <f t="shared" si="28"/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8"/>
      <c r="AS57" s="39"/>
      <c r="AT57" s="39"/>
      <c r="AU57" s="39"/>
      <c r="AV57" s="39"/>
      <c r="AW57" s="39"/>
      <c r="AX57" s="39"/>
      <c r="AY57" s="39"/>
      <c r="AZ57" s="40"/>
      <c r="BA57" s="41"/>
    </row>
    <row r="58" spans="1:53" s="53" customFormat="1" ht="21.75" customHeight="1">
      <c r="A58" s="130"/>
      <c r="B58" s="127"/>
      <c r="C58" s="110"/>
      <c r="D58" s="130"/>
      <c r="E58" s="25" t="s">
        <v>59</v>
      </c>
      <c r="F58" s="13">
        <f t="shared" si="28"/>
        <v>0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9"/>
      <c r="AS58" s="50"/>
      <c r="AT58" s="50"/>
      <c r="AU58" s="50"/>
      <c r="AV58" s="50"/>
      <c r="AW58" s="50"/>
      <c r="AX58" s="50"/>
      <c r="AY58" s="50"/>
      <c r="AZ58" s="51"/>
      <c r="BA58" s="52"/>
    </row>
    <row r="59" spans="1:53" s="42" customFormat="1" ht="21.75" customHeight="1">
      <c r="A59" s="123" t="s">
        <v>133</v>
      </c>
      <c r="B59" s="125" t="s">
        <v>135</v>
      </c>
      <c r="C59" s="155">
        <v>2023</v>
      </c>
      <c r="D59" s="111" t="s">
        <v>87</v>
      </c>
      <c r="E59" s="25" t="s">
        <v>47</v>
      </c>
      <c r="F59" s="13">
        <f t="shared" si="28"/>
        <v>951.58316000000002</v>
      </c>
      <c r="G59" s="14">
        <f t="shared" ref="G59:L59" si="31">G60+G62+G63+G64</f>
        <v>0</v>
      </c>
      <c r="H59" s="14">
        <f t="shared" si="31"/>
        <v>0</v>
      </c>
      <c r="I59" s="14">
        <f t="shared" si="31"/>
        <v>951.58316000000002</v>
      </c>
      <c r="J59" s="14">
        <f t="shared" si="31"/>
        <v>0</v>
      </c>
      <c r="K59" s="14">
        <f t="shared" si="31"/>
        <v>0</v>
      </c>
      <c r="L59" s="14">
        <f t="shared" si="31"/>
        <v>0</v>
      </c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8"/>
      <c r="AS59" s="39"/>
      <c r="AT59" s="39"/>
      <c r="AU59" s="39"/>
      <c r="AV59" s="39"/>
      <c r="AW59" s="39"/>
      <c r="AX59" s="39"/>
      <c r="AY59" s="39"/>
      <c r="AZ59" s="40"/>
      <c r="BA59" s="41"/>
    </row>
    <row r="60" spans="1:53" s="42" customFormat="1" ht="21.75" customHeight="1">
      <c r="A60" s="124"/>
      <c r="B60" s="126"/>
      <c r="C60" s="156"/>
      <c r="D60" s="112"/>
      <c r="E60" s="25" t="s">
        <v>56</v>
      </c>
      <c r="F60" s="13">
        <f t="shared" ref="F60:F70" si="32">G60+H60+I60+J60+K60+L60</f>
        <v>903.1</v>
      </c>
      <c r="G60" s="16">
        <v>0</v>
      </c>
      <c r="H60" s="16">
        <v>0</v>
      </c>
      <c r="I60" s="74">
        <v>903.1</v>
      </c>
      <c r="J60" s="16">
        <v>0</v>
      </c>
      <c r="K60" s="16">
        <v>0</v>
      </c>
      <c r="L60" s="16">
        <v>0</v>
      </c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8"/>
      <c r="AS60" s="39"/>
      <c r="AT60" s="39"/>
      <c r="AU60" s="39"/>
      <c r="AV60" s="39"/>
      <c r="AW60" s="39"/>
      <c r="AX60" s="39"/>
      <c r="AY60" s="39"/>
      <c r="AZ60" s="40"/>
      <c r="BA60" s="41"/>
    </row>
    <row r="61" spans="1:53" s="42" customFormat="1" ht="29.25" customHeight="1">
      <c r="A61" s="124"/>
      <c r="B61" s="126"/>
      <c r="C61" s="156"/>
      <c r="D61" s="112"/>
      <c r="E61" s="25" t="s">
        <v>185</v>
      </c>
      <c r="F61" s="13">
        <f>G61+H61+I61+J61+K61+L61</f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8"/>
      <c r="AS61" s="39"/>
      <c r="AT61" s="39"/>
      <c r="AU61" s="39"/>
      <c r="AV61" s="39"/>
      <c r="AW61" s="39"/>
      <c r="AX61" s="39"/>
      <c r="AY61" s="39"/>
      <c r="AZ61" s="40"/>
      <c r="BA61" s="41"/>
    </row>
    <row r="62" spans="1:53" s="42" customFormat="1" ht="21.75" customHeight="1">
      <c r="A62" s="124"/>
      <c r="B62" s="126"/>
      <c r="C62" s="156"/>
      <c r="D62" s="112"/>
      <c r="E62" s="25" t="s">
        <v>57</v>
      </c>
      <c r="F62" s="13">
        <f t="shared" si="32"/>
        <v>47.531579999999998</v>
      </c>
      <c r="G62" s="17"/>
      <c r="H62" s="16"/>
      <c r="I62" s="74">
        <v>47.531579999999998</v>
      </c>
      <c r="J62" s="30"/>
      <c r="K62" s="30"/>
      <c r="L62" s="30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8"/>
      <c r="AS62" s="39"/>
      <c r="AT62" s="39"/>
      <c r="AU62" s="39"/>
      <c r="AV62" s="39"/>
      <c r="AW62" s="39"/>
      <c r="AX62" s="39"/>
      <c r="AY62" s="39"/>
      <c r="AZ62" s="40"/>
      <c r="BA62" s="41"/>
    </row>
    <row r="63" spans="1:53" s="42" customFormat="1" ht="21.75" customHeight="1">
      <c r="A63" s="124"/>
      <c r="B63" s="126"/>
      <c r="C63" s="156"/>
      <c r="D63" s="112"/>
      <c r="E63" s="25" t="s">
        <v>58</v>
      </c>
      <c r="F63" s="13">
        <f t="shared" si="32"/>
        <v>0.95157999999999998</v>
      </c>
      <c r="G63" s="17">
        <v>0</v>
      </c>
      <c r="H63" s="17">
        <v>0</v>
      </c>
      <c r="I63" s="27">
        <v>0.95157999999999998</v>
      </c>
      <c r="J63" s="17">
        <v>0</v>
      </c>
      <c r="K63" s="17">
        <v>0</v>
      </c>
      <c r="L63" s="17">
        <v>0</v>
      </c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8"/>
      <c r="AS63" s="39"/>
      <c r="AT63" s="39"/>
      <c r="AU63" s="39"/>
      <c r="AV63" s="39"/>
      <c r="AW63" s="39"/>
      <c r="AX63" s="39"/>
      <c r="AY63" s="39"/>
      <c r="AZ63" s="40"/>
      <c r="BA63" s="41"/>
    </row>
    <row r="64" spans="1:53" s="53" customFormat="1" ht="48" customHeight="1">
      <c r="A64" s="130"/>
      <c r="B64" s="127"/>
      <c r="C64" s="157"/>
      <c r="D64" s="113"/>
      <c r="E64" s="25" t="s">
        <v>59</v>
      </c>
      <c r="F64" s="13">
        <f t="shared" si="32"/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9"/>
      <c r="AS64" s="50"/>
      <c r="AT64" s="50"/>
      <c r="AU64" s="50"/>
      <c r="AV64" s="50"/>
      <c r="AW64" s="50"/>
      <c r="AX64" s="50"/>
      <c r="AY64" s="50"/>
      <c r="AZ64" s="51"/>
      <c r="BA64" s="52"/>
    </row>
    <row r="65" spans="1:53" s="42" customFormat="1" ht="21.75" customHeight="1">
      <c r="A65" s="123" t="s">
        <v>64</v>
      </c>
      <c r="B65" s="123" t="s">
        <v>81</v>
      </c>
      <c r="C65" s="108" t="s">
        <v>154</v>
      </c>
      <c r="D65" s="111" t="s">
        <v>164</v>
      </c>
      <c r="E65" s="25" t="s">
        <v>47</v>
      </c>
      <c r="F65" s="13">
        <f t="shared" si="32"/>
        <v>1027.2</v>
      </c>
      <c r="G65" s="14">
        <f t="shared" ref="G65:K65" si="33">G71</f>
        <v>200</v>
      </c>
      <c r="H65" s="14">
        <f t="shared" si="33"/>
        <v>200</v>
      </c>
      <c r="I65" s="14">
        <f t="shared" si="33"/>
        <v>170.6</v>
      </c>
      <c r="J65" s="14">
        <f>J71</f>
        <v>172.8</v>
      </c>
      <c r="K65" s="73">
        <f t="shared" si="33"/>
        <v>0</v>
      </c>
      <c r="L65" s="73">
        <f t="shared" ref="L65" si="34">L71</f>
        <v>283.8</v>
      </c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8"/>
      <c r="AS65" s="39"/>
      <c r="AT65" s="39"/>
      <c r="AU65" s="39"/>
      <c r="AV65" s="39"/>
      <c r="AW65" s="39"/>
      <c r="AX65" s="39"/>
      <c r="AY65" s="39"/>
      <c r="AZ65" s="40"/>
      <c r="BA65" s="41"/>
    </row>
    <row r="66" spans="1:53" s="42" customFormat="1" ht="21.75" customHeight="1">
      <c r="A66" s="124"/>
      <c r="B66" s="124"/>
      <c r="C66" s="109"/>
      <c r="D66" s="112"/>
      <c r="E66" s="25" t="s">
        <v>56</v>
      </c>
      <c r="F66" s="13">
        <f t="shared" si="32"/>
        <v>0</v>
      </c>
      <c r="G66" s="14">
        <f>G72</f>
        <v>0</v>
      </c>
      <c r="H66" s="14">
        <f>H72</f>
        <v>0</v>
      </c>
      <c r="I66" s="14">
        <f>I72</f>
        <v>0</v>
      </c>
      <c r="J66" s="14">
        <f>J72</f>
        <v>0</v>
      </c>
      <c r="K66" s="73">
        <f>K72</f>
        <v>0</v>
      </c>
      <c r="L66" s="73">
        <f t="shared" ref="L66" si="35">L72</f>
        <v>0</v>
      </c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8"/>
      <c r="AS66" s="39"/>
      <c r="AT66" s="39"/>
      <c r="AU66" s="39"/>
      <c r="AV66" s="39"/>
      <c r="AW66" s="39"/>
      <c r="AX66" s="39"/>
      <c r="AY66" s="39"/>
      <c r="AZ66" s="40"/>
      <c r="BA66" s="41"/>
    </row>
    <row r="67" spans="1:53" s="42" customFormat="1" ht="30.75" customHeight="1">
      <c r="A67" s="124"/>
      <c r="B67" s="124"/>
      <c r="C67" s="109"/>
      <c r="D67" s="112"/>
      <c r="E67" s="25" t="s">
        <v>185</v>
      </c>
      <c r="F67" s="13">
        <f>G67+H67+I67+J67+K67+L67</f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8"/>
      <c r="AS67" s="39"/>
      <c r="AT67" s="39"/>
      <c r="AU67" s="39"/>
      <c r="AV67" s="39"/>
      <c r="AW67" s="39"/>
      <c r="AX67" s="39"/>
      <c r="AY67" s="39"/>
      <c r="AZ67" s="40"/>
      <c r="BA67" s="41"/>
    </row>
    <row r="68" spans="1:53" s="42" customFormat="1" ht="21.75" customHeight="1">
      <c r="A68" s="124"/>
      <c r="B68" s="124"/>
      <c r="C68" s="109"/>
      <c r="D68" s="112"/>
      <c r="E68" s="25" t="s">
        <v>57</v>
      </c>
      <c r="F68" s="13">
        <f t="shared" si="32"/>
        <v>0</v>
      </c>
      <c r="G68" s="14">
        <f t="shared" ref="G68:K70" si="36">G74</f>
        <v>0</v>
      </c>
      <c r="H68" s="14">
        <f t="shared" si="36"/>
        <v>0</v>
      </c>
      <c r="I68" s="14">
        <f t="shared" si="36"/>
        <v>0</v>
      </c>
      <c r="J68" s="14">
        <f t="shared" si="36"/>
        <v>0</v>
      </c>
      <c r="K68" s="73">
        <f t="shared" si="36"/>
        <v>0</v>
      </c>
      <c r="L68" s="73">
        <f t="shared" ref="L68" si="37">L74</f>
        <v>0</v>
      </c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8"/>
      <c r="AS68" s="39"/>
      <c r="AT68" s="39"/>
      <c r="AU68" s="39"/>
      <c r="AV68" s="39"/>
      <c r="AW68" s="39"/>
      <c r="AX68" s="39"/>
      <c r="AY68" s="39"/>
      <c r="AZ68" s="40"/>
      <c r="BA68" s="41"/>
    </row>
    <row r="69" spans="1:53" s="42" customFormat="1" ht="21.75" customHeight="1">
      <c r="A69" s="124"/>
      <c r="B69" s="124"/>
      <c r="C69" s="109"/>
      <c r="D69" s="112"/>
      <c r="E69" s="25" t="s">
        <v>58</v>
      </c>
      <c r="F69" s="13">
        <f t="shared" si="32"/>
        <v>1027.2</v>
      </c>
      <c r="G69" s="14">
        <f t="shared" si="36"/>
        <v>200</v>
      </c>
      <c r="H69" s="14">
        <f t="shared" si="36"/>
        <v>200</v>
      </c>
      <c r="I69" s="14">
        <f t="shared" si="36"/>
        <v>170.6</v>
      </c>
      <c r="J69" s="14">
        <f t="shared" si="36"/>
        <v>172.8</v>
      </c>
      <c r="K69" s="73">
        <f t="shared" si="36"/>
        <v>0</v>
      </c>
      <c r="L69" s="73">
        <f t="shared" ref="L69" si="38">L75</f>
        <v>283.8</v>
      </c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8"/>
      <c r="AS69" s="39"/>
      <c r="AT69" s="39"/>
      <c r="AU69" s="39"/>
      <c r="AV69" s="39"/>
      <c r="AW69" s="39"/>
      <c r="AX69" s="39"/>
      <c r="AY69" s="39"/>
      <c r="AZ69" s="40"/>
      <c r="BA69" s="41"/>
    </row>
    <row r="70" spans="1:53" s="58" customFormat="1" ht="18" customHeight="1">
      <c r="A70" s="130"/>
      <c r="B70" s="130"/>
      <c r="C70" s="110"/>
      <c r="D70" s="113"/>
      <c r="E70" s="25" t="s">
        <v>59</v>
      </c>
      <c r="F70" s="13">
        <f t="shared" si="32"/>
        <v>0</v>
      </c>
      <c r="G70" s="14">
        <f t="shared" si="36"/>
        <v>0</v>
      </c>
      <c r="H70" s="14">
        <f t="shared" si="36"/>
        <v>0</v>
      </c>
      <c r="I70" s="14">
        <f t="shared" si="36"/>
        <v>0</v>
      </c>
      <c r="J70" s="14">
        <f t="shared" si="36"/>
        <v>0</v>
      </c>
      <c r="K70" s="73">
        <f t="shared" si="36"/>
        <v>0</v>
      </c>
      <c r="L70" s="73">
        <f t="shared" ref="L70" si="39">L76</f>
        <v>0</v>
      </c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54"/>
      <c r="AS70" s="55"/>
      <c r="AT70" s="55"/>
      <c r="AU70" s="55"/>
      <c r="AV70" s="55"/>
      <c r="AW70" s="55"/>
      <c r="AX70" s="55"/>
      <c r="AY70" s="55"/>
      <c r="AZ70" s="56"/>
      <c r="BA70" s="57"/>
    </row>
    <row r="71" spans="1:53" s="42" customFormat="1" ht="21.75" customHeight="1">
      <c r="A71" s="123" t="s">
        <v>22</v>
      </c>
      <c r="B71" s="125" t="s">
        <v>110</v>
      </c>
      <c r="C71" s="108" t="s">
        <v>154</v>
      </c>
      <c r="D71" s="111" t="s">
        <v>164</v>
      </c>
      <c r="E71" s="25" t="s">
        <v>47</v>
      </c>
      <c r="F71" s="13">
        <f t="shared" ref="F71:F76" si="40">G71+H71+I71+J71+K71+L71</f>
        <v>1027.2</v>
      </c>
      <c r="G71" s="14">
        <f t="shared" ref="G71:L71" si="41">G72+G74+G75+G76</f>
        <v>200</v>
      </c>
      <c r="H71" s="14">
        <f t="shared" si="41"/>
        <v>200</v>
      </c>
      <c r="I71" s="14">
        <f t="shared" si="41"/>
        <v>170.6</v>
      </c>
      <c r="J71" s="14">
        <f t="shared" si="41"/>
        <v>172.8</v>
      </c>
      <c r="K71" s="73">
        <f t="shared" si="41"/>
        <v>0</v>
      </c>
      <c r="L71" s="73">
        <f t="shared" si="41"/>
        <v>283.8</v>
      </c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8"/>
      <c r="AS71" s="39"/>
      <c r="AT71" s="39"/>
      <c r="AU71" s="39"/>
      <c r="AV71" s="39"/>
      <c r="AW71" s="39"/>
      <c r="AX71" s="39"/>
      <c r="AY71" s="39"/>
      <c r="AZ71" s="40"/>
      <c r="BA71" s="41"/>
    </row>
    <row r="72" spans="1:53" s="42" customFormat="1" ht="21.75" customHeight="1">
      <c r="A72" s="124"/>
      <c r="B72" s="126"/>
      <c r="C72" s="109"/>
      <c r="D72" s="112"/>
      <c r="E72" s="25" t="s">
        <v>56</v>
      </c>
      <c r="F72" s="13">
        <f t="shared" si="40"/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8"/>
      <c r="AS72" s="39"/>
      <c r="AT72" s="39"/>
      <c r="AU72" s="39"/>
      <c r="AV72" s="39"/>
      <c r="AW72" s="39"/>
      <c r="AX72" s="39"/>
      <c r="AY72" s="39"/>
      <c r="AZ72" s="40"/>
      <c r="BA72" s="41"/>
    </row>
    <row r="73" spans="1:53" s="42" customFormat="1" ht="27" customHeight="1">
      <c r="A73" s="124"/>
      <c r="B73" s="126"/>
      <c r="C73" s="109"/>
      <c r="D73" s="112"/>
      <c r="E73" s="25" t="s">
        <v>185</v>
      </c>
      <c r="F73" s="13">
        <f>G73+H73+I73+J73+K73+L73</f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8"/>
      <c r="AS73" s="39"/>
      <c r="AT73" s="39"/>
      <c r="AU73" s="39"/>
      <c r="AV73" s="39"/>
      <c r="AW73" s="39"/>
      <c r="AX73" s="39"/>
      <c r="AY73" s="39"/>
      <c r="AZ73" s="40"/>
      <c r="BA73" s="41"/>
    </row>
    <row r="74" spans="1:53" s="42" customFormat="1" ht="21.75" customHeight="1">
      <c r="A74" s="124"/>
      <c r="B74" s="126"/>
      <c r="C74" s="109"/>
      <c r="D74" s="112"/>
      <c r="E74" s="25" t="s">
        <v>57</v>
      </c>
      <c r="F74" s="13">
        <f t="shared" si="40"/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8"/>
      <c r="AS74" s="39"/>
      <c r="AT74" s="39"/>
      <c r="AU74" s="39"/>
      <c r="AV74" s="39"/>
      <c r="AW74" s="39"/>
      <c r="AX74" s="39"/>
      <c r="AY74" s="39"/>
      <c r="AZ74" s="40"/>
      <c r="BA74" s="41"/>
    </row>
    <row r="75" spans="1:53" s="42" customFormat="1" ht="21.75" customHeight="1">
      <c r="A75" s="124"/>
      <c r="B75" s="126"/>
      <c r="C75" s="109"/>
      <c r="D75" s="112"/>
      <c r="E75" s="25" t="s">
        <v>58</v>
      </c>
      <c r="F75" s="13">
        <f t="shared" si="40"/>
        <v>1027.2</v>
      </c>
      <c r="G75" s="17">
        <v>200</v>
      </c>
      <c r="H75" s="16">
        <v>200</v>
      </c>
      <c r="I75" s="16">
        <f>200-29.4</f>
        <v>170.6</v>
      </c>
      <c r="J75" s="16">
        <f>283.8-111</f>
        <v>172.8</v>
      </c>
      <c r="K75" s="16">
        <v>0</v>
      </c>
      <c r="L75" s="16">
        <v>283.8</v>
      </c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8"/>
      <c r="AS75" s="39"/>
      <c r="AT75" s="39"/>
      <c r="AU75" s="39"/>
      <c r="AV75" s="39"/>
      <c r="AW75" s="39"/>
      <c r="AX75" s="39"/>
      <c r="AY75" s="39"/>
      <c r="AZ75" s="40"/>
      <c r="BA75" s="41"/>
    </row>
    <row r="76" spans="1:53" s="58" customFormat="1" ht="18" customHeight="1">
      <c r="A76" s="130"/>
      <c r="B76" s="127"/>
      <c r="C76" s="110"/>
      <c r="D76" s="113"/>
      <c r="E76" s="25" t="s">
        <v>59</v>
      </c>
      <c r="F76" s="13">
        <f t="shared" si="40"/>
        <v>0</v>
      </c>
      <c r="G76" s="16">
        <v>0</v>
      </c>
      <c r="H76" s="15">
        <v>0</v>
      </c>
      <c r="I76" s="16">
        <v>0</v>
      </c>
      <c r="J76" s="16">
        <v>0</v>
      </c>
      <c r="K76" s="16">
        <v>0</v>
      </c>
      <c r="L76" s="16">
        <v>0</v>
      </c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54"/>
      <c r="AS76" s="55"/>
      <c r="AT76" s="55"/>
      <c r="AU76" s="55"/>
      <c r="AV76" s="55"/>
      <c r="AW76" s="55"/>
      <c r="AX76" s="55"/>
      <c r="AY76" s="55"/>
      <c r="AZ76" s="56"/>
      <c r="BA76" s="57"/>
    </row>
    <row r="77" spans="1:53" s="42" customFormat="1" ht="21.75" customHeight="1">
      <c r="A77" s="123" t="s">
        <v>65</v>
      </c>
      <c r="B77" s="123" t="s">
        <v>82</v>
      </c>
      <c r="C77" s="108" t="s">
        <v>149</v>
      </c>
      <c r="D77" s="123" t="s">
        <v>165</v>
      </c>
      <c r="E77" s="19" t="s">
        <v>47</v>
      </c>
      <c r="F77" s="13">
        <f t="shared" ref="F77:F82" si="42">G77+H77+I77+J77+K77+L77</f>
        <v>183525.82062000001</v>
      </c>
      <c r="G77" s="14">
        <f>G83+G89+G95+G101+G107</f>
        <v>22838.251</v>
      </c>
      <c r="H77" s="14">
        <f>H83+H89+H95+H101+H107</f>
        <v>25014.947349999999</v>
      </c>
      <c r="I77" s="14">
        <f>I83+I89+I95+I101+I107</f>
        <v>31872.0419</v>
      </c>
      <c r="J77" s="14">
        <f>J83+J89+J95+J101+J107+J113</f>
        <v>34452.352370000001</v>
      </c>
      <c r="K77" s="73">
        <f>K83+K89+K95+K101+K107</f>
        <v>33589.608</v>
      </c>
      <c r="L77" s="73">
        <f>L83+L89+L95+L101</f>
        <v>35758.620000000003</v>
      </c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8"/>
      <c r="AS77" s="39"/>
      <c r="AT77" s="39"/>
      <c r="AU77" s="39"/>
      <c r="AV77" s="39"/>
      <c r="AW77" s="39"/>
      <c r="AX77" s="39"/>
      <c r="AY77" s="39"/>
      <c r="AZ77" s="40"/>
      <c r="BA77" s="41"/>
    </row>
    <row r="78" spans="1:53" s="42" customFormat="1" ht="21.75" customHeight="1">
      <c r="A78" s="124"/>
      <c r="B78" s="124"/>
      <c r="C78" s="109"/>
      <c r="D78" s="124"/>
      <c r="E78" s="19" t="s">
        <v>56</v>
      </c>
      <c r="F78" s="13">
        <f t="shared" si="42"/>
        <v>837.9</v>
      </c>
      <c r="G78" s="14">
        <f>G90+G96+G102</f>
        <v>0</v>
      </c>
      <c r="H78" s="14">
        <f>H90+H96+H102</f>
        <v>0</v>
      </c>
      <c r="I78" s="14">
        <f>I90+I96+I102</f>
        <v>0</v>
      </c>
      <c r="J78" s="14">
        <f>J114</f>
        <v>837.9</v>
      </c>
      <c r="K78" s="73">
        <f>K90+K96+K102</f>
        <v>0</v>
      </c>
      <c r="L78" s="73">
        <f t="shared" ref="L78" si="43">L90+L96+L102</f>
        <v>0</v>
      </c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8"/>
      <c r="AS78" s="39"/>
      <c r="AT78" s="39"/>
      <c r="AU78" s="39"/>
      <c r="AV78" s="39"/>
      <c r="AW78" s="39"/>
      <c r="AX78" s="39"/>
      <c r="AY78" s="39"/>
      <c r="AZ78" s="40"/>
      <c r="BA78" s="41"/>
    </row>
    <row r="79" spans="1:53" s="42" customFormat="1" ht="26.25" customHeight="1">
      <c r="A79" s="124"/>
      <c r="B79" s="124"/>
      <c r="C79" s="109"/>
      <c r="D79" s="124"/>
      <c r="E79" s="25" t="s">
        <v>185</v>
      </c>
      <c r="F79" s="13">
        <f>G79+H79+I79+J79+K79+L79</f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8"/>
      <c r="AS79" s="39"/>
      <c r="AT79" s="39"/>
      <c r="AU79" s="39"/>
      <c r="AV79" s="39"/>
      <c r="AW79" s="39"/>
      <c r="AX79" s="39"/>
      <c r="AY79" s="39"/>
      <c r="AZ79" s="40"/>
      <c r="BA79" s="41"/>
    </row>
    <row r="80" spans="1:53" s="42" customFormat="1" ht="21.75" customHeight="1">
      <c r="A80" s="124"/>
      <c r="B80" s="124"/>
      <c r="C80" s="109"/>
      <c r="D80" s="124"/>
      <c r="E80" s="19" t="s">
        <v>57</v>
      </c>
      <c r="F80" s="13">
        <f t="shared" si="42"/>
        <v>44.1</v>
      </c>
      <c r="G80" s="14">
        <f>G92+G98+G104</f>
        <v>0</v>
      </c>
      <c r="H80" s="14">
        <f>H92+H98+H104</f>
        <v>0</v>
      </c>
      <c r="I80" s="14">
        <f>I92+I98+I104</f>
        <v>0</v>
      </c>
      <c r="J80" s="14">
        <f>J86+J92+J98+J104+J110+J116</f>
        <v>44.1</v>
      </c>
      <c r="K80" s="73">
        <f>K92+K98+K104</f>
        <v>0</v>
      </c>
      <c r="L80" s="73">
        <f t="shared" ref="L80" si="44">L92+L98+L104</f>
        <v>0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8"/>
      <c r="AS80" s="39"/>
      <c r="AT80" s="39"/>
      <c r="AU80" s="39"/>
      <c r="AV80" s="39"/>
      <c r="AW80" s="39"/>
      <c r="AX80" s="39"/>
      <c r="AY80" s="39"/>
      <c r="AZ80" s="40"/>
      <c r="BA80" s="41"/>
    </row>
    <row r="81" spans="1:53" s="42" customFormat="1" ht="21.75" customHeight="1">
      <c r="A81" s="124"/>
      <c r="B81" s="124"/>
      <c r="C81" s="109"/>
      <c r="D81" s="124"/>
      <c r="E81" s="19" t="s">
        <v>58</v>
      </c>
      <c r="F81" s="13">
        <f t="shared" si="42"/>
        <v>182643.82062000001</v>
      </c>
      <c r="G81" s="14">
        <f>G87+G93+G99+G105</f>
        <v>22838.251</v>
      </c>
      <c r="H81" s="14">
        <f>H83+H89+H95+H101+H107</f>
        <v>25014.947349999999</v>
      </c>
      <c r="I81" s="14">
        <f>I87+I93+I99+I105+I111</f>
        <v>31872.0419</v>
      </c>
      <c r="J81" s="14">
        <f>J87+J93+J99+J105+J111+J117</f>
        <v>33570.352370000001</v>
      </c>
      <c r="K81" s="73">
        <f t="shared" ref="K81" si="45">K87+K93+K99+K105</f>
        <v>33589.608</v>
      </c>
      <c r="L81" s="73">
        <f t="shared" ref="L81" si="46">L87+L93+L99+L105</f>
        <v>35758.620000000003</v>
      </c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8"/>
      <c r="AS81" s="39"/>
      <c r="AT81" s="39"/>
      <c r="AU81" s="39"/>
      <c r="AV81" s="39"/>
      <c r="AW81" s="39"/>
      <c r="AX81" s="39"/>
      <c r="AY81" s="39"/>
      <c r="AZ81" s="40"/>
      <c r="BA81" s="41"/>
    </row>
    <row r="82" spans="1:53" s="58" customFormat="1" ht="19.5" customHeight="1">
      <c r="A82" s="130"/>
      <c r="B82" s="130"/>
      <c r="C82" s="110"/>
      <c r="D82" s="124"/>
      <c r="E82" s="19" t="s">
        <v>59</v>
      </c>
      <c r="F82" s="13">
        <f t="shared" si="42"/>
        <v>0</v>
      </c>
      <c r="G82" s="14">
        <f>G94+G100+G106</f>
        <v>0</v>
      </c>
      <c r="H82" s="14">
        <f>H94+H100+H106</f>
        <v>0</v>
      </c>
      <c r="I82" s="14">
        <f>I94+I100+I106</f>
        <v>0</v>
      </c>
      <c r="J82" s="14">
        <f>J94+J100+J106</f>
        <v>0</v>
      </c>
      <c r="K82" s="73">
        <f>K94+K100+K106</f>
        <v>0</v>
      </c>
      <c r="L82" s="73">
        <f t="shared" ref="L82" si="47">L94+L100+L106</f>
        <v>0</v>
      </c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54"/>
      <c r="AS82" s="55"/>
      <c r="AT82" s="55"/>
      <c r="AU82" s="55"/>
      <c r="AV82" s="55"/>
      <c r="AW82" s="55"/>
      <c r="AX82" s="55"/>
      <c r="AY82" s="55"/>
      <c r="AZ82" s="56"/>
      <c r="BA82" s="57"/>
    </row>
    <row r="83" spans="1:53" s="42" customFormat="1" ht="21.75" customHeight="1">
      <c r="A83" s="123" t="s">
        <v>66</v>
      </c>
      <c r="B83" s="125" t="s">
        <v>118</v>
      </c>
      <c r="C83" s="108" t="s">
        <v>106</v>
      </c>
      <c r="D83" s="120" t="s">
        <v>166</v>
      </c>
      <c r="E83" s="19" t="s">
        <v>47</v>
      </c>
      <c r="F83" s="13">
        <f t="shared" ref="F83:F88" si="48">G83+H83+I83+J83+K83+L83</f>
        <v>2803.7560000000003</v>
      </c>
      <c r="G83" s="14">
        <f>G84+G86+G87+G88</f>
        <v>338.09399999999999</v>
      </c>
      <c r="H83" s="14">
        <f t="shared" ref="H83:K83" si="49">H84+H86+H87+H88</f>
        <v>549.04200000000003</v>
      </c>
      <c r="I83" s="14">
        <f>I84+I86+I87+I88</f>
        <v>1247.5</v>
      </c>
      <c r="J83" s="14">
        <f>J84+J86+J87+J88</f>
        <v>669.12000000000012</v>
      </c>
      <c r="K83" s="73">
        <f t="shared" si="49"/>
        <v>0</v>
      </c>
      <c r="L83" s="73">
        <f t="shared" ref="L83" si="50">L84+L86+L87+L88</f>
        <v>0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8"/>
      <c r="AS83" s="39"/>
      <c r="AT83" s="39"/>
      <c r="AU83" s="39"/>
      <c r="AV83" s="39"/>
      <c r="AW83" s="39"/>
      <c r="AX83" s="39"/>
      <c r="AY83" s="39"/>
      <c r="AZ83" s="40"/>
      <c r="BA83" s="41"/>
    </row>
    <row r="84" spans="1:53" s="42" customFormat="1" ht="21.75" customHeight="1">
      <c r="A84" s="124"/>
      <c r="B84" s="126"/>
      <c r="C84" s="109"/>
      <c r="D84" s="121"/>
      <c r="E84" s="19" t="s">
        <v>56</v>
      </c>
      <c r="F84" s="13">
        <f t="shared" si="48"/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8"/>
      <c r="AS84" s="39"/>
      <c r="AT84" s="39"/>
      <c r="AU84" s="39"/>
      <c r="AV84" s="39"/>
      <c r="AW84" s="39"/>
      <c r="AX84" s="39"/>
      <c r="AY84" s="39"/>
      <c r="AZ84" s="40"/>
      <c r="BA84" s="41"/>
    </row>
    <row r="85" spans="1:53" s="42" customFormat="1" ht="25.5" customHeight="1">
      <c r="A85" s="124"/>
      <c r="B85" s="126"/>
      <c r="C85" s="109"/>
      <c r="D85" s="121"/>
      <c r="E85" s="25" t="s">
        <v>185</v>
      </c>
      <c r="F85" s="13">
        <f>G85+H85+I85+J85+K85+L85</f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8"/>
      <c r="AS85" s="39"/>
      <c r="AT85" s="39"/>
      <c r="AU85" s="39"/>
      <c r="AV85" s="39"/>
      <c r="AW85" s="39"/>
      <c r="AX85" s="39"/>
      <c r="AY85" s="39"/>
      <c r="AZ85" s="40"/>
      <c r="BA85" s="41"/>
    </row>
    <row r="86" spans="1:53" s="42" customFormat="1" ht="21.75" customHeight="1">
      <c r="A86" s="124"/>
      <c r="B86" s="126"/>
      <c r="C86" s="109"/>
      <c r="D86" s="121"/>
      <c r="E86" s="19" t="s">
        <v>57</v>
      </c>
      <c r="F86" s="13">
        <f t="shared" si="48"/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8"/>
      <c r="AS86" s="39"/>
      <c r="AT86" s="39"/>
      <c r="AU86" s="39"/>
      <c r="AV86" s="39"/>
      <c r="AW86" s="39"/>
      <c r="AX86" s="39"/>
      <c r="AY86" s="39"/>
      <c r="AZ86" s="40"/>
      <c r="BA86" s="41"/>
    </row>
    <row r="87" spans="1:53" s="42" customFormat="1" ht="21.75" customHeight="1">
      <c r="A87" s="124"/>
      <c r="B87" s="126"/>
      <c r="C87" s="109"/>
      <c r="D87" s="121"/>
      <c r="E87" s="19" t="s">
        <v>58</v>
      </c>
      <c r="F87" s="13">
        <f t="shared" si="48"/>
        <v>2803.7560000000003</v>
      </c>
      <c r="G87" s="17">
        <v>338.09399999999999</v>
      </c>
      <c r="H87" s="17">
        <v>549.04200000000003</v>
      </c>
      <c r="I87" s="16">
        <f>1247.5</f>
        <v>1247.5</v>
      </c>
      <c r="J87" s="74">
        <f>362.23-50.91+357.8</f>
        <v>669.12000000000012</v>
      </c>
      <c r="K87" s="16">
        <v>0</v>
      </c>
      <c r="L87" s="16">
        <v>0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8"/>
      <c r="AS87" s="39"/>
      <c r="AT87" s="39"/>
      <c r="AU87" s="39"/>
      <c r="AV87" s="39"/>
      <c r="AW87" s="39"/>
      <c r="AX87" s="39"/>
      <c r="AY87" s="39"/>
      <c r="AZ87" s="40"/>
      <c r="BA87" s="41"/>
    </row>
    <row r="88" spans="1:53" s="58" customFormat="1" ht="21.75" customHeight="1">
      <c r="A88" s="130"/>
      <c r="B88" s="127"/>
      <c r="C88" s="110"/>
      <c r="D88" s="122"/>
      <c r="E88" s="19" t="s">
        <v>59</v>
      </c>
      <c r="F88" s="13">
        <f t="shared" si="48"/>
        <v>0</v>
      </c>
      <c r="G88" s="16">
        <v>0</v>
      </c>
      <c r="H88" s="15">
        <v>0</v>
      </c>
      <c r="I88" s="16">
        <v>0</v>
      </c>
      <c r="J88" s="16">
        <v>0</v>
      </c>
      <c r="K88" s="16">
        <v>0</v>
      </c>
      <c r="L88" s="16">
        <v>0</v>
      </c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54"/>
      <c r="AS88" s="55"/>
      <c r="AT88" s="55"/>
      <c r="AU88" s="55"/>
      <c r="AV88" s="55"/>
      <c r="AW88" s="55"/>
      <c r="AX88" s="55"/>
      <c r="AY88" s="55"/>
      <c r="AZ88" s="56"/>
      <c r="BA88" s="57"/>
    </row>
    <row r="89" spans="1:53" s="42" customFormat="1" ht="21.75" customHeight="1">
      <c r="A89" s="123" t="s">
        <v>2</v>
      </c>
      <c r="B89" s="125" t="s">
        <v>119</v>
      </c>
      <c r="C89" s="108" t="s">
        <v>149</v>
      </c>
      <c r="D89" s="120" t="s">
        <v>167</v>
      </c>
      <c r="E89" s="19" t="s">
        <v>47</v>
      </c>
      <c r="F89" s="13">
        <f t="shared" ref="F89:F94" si="51">G89+H89+I89+J89+K89+L89</f>
        <v>99202.478000000003</v>
      </c>
      <c r="G89" s="14">
        <f>G90+G92+G93+G94</f>
        <v>12486.252</v>
      </c>
      <c r="H89" s="14">
        <f t="shared" ref="H89:L89" si="52">H90+H92+H93+H94</f>
        <v>13447.621999999999</v>
      </c>
      <c r="I89" s="14">
        <f t="shared" si="52"/>
        <v>16493.159</v>
      </c>
      <c r="J89" s="14">
        <f t="shared" si="52"/>
        <v>18331.797000000002</v>
      </c>
      <c r="K89" s="73">
        <f t="shared" si="52"/>
        <v>18615.683000000001</v>
      </c>
      <c r="L89" s="73">
        <f t="shared" si="52"/>
        <v>19827.965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8"/>
      <c r="AS89" s="39"/>
      <c r="AT89" s="39"/>
      <c r="AU89" s="39"/>
      <c r="AV89" s="39"/>
      <c r="AW89" s="39"/>
      <c r="AX89" s="39"/>
      <c r="AY89" s="39"/>
      <c r="AZ89" s="40"/>
      <c r="BA89" s="41"/>
    </row>
    <row r="90" spans="1:53" s="42" customFormat="1" ht="21.75" customHeight="1">
      <c r="A90" s="124"/>
      <c r="B90" s="126"/>
      <c r="C90" s="109"/>
      <c r="D90" s="121"/>
      <c r="E90" s="19" t="s">
        <v>56</v>
      </c>
      <c r="F90" s="13">
        <f t="shared" si="51"/>
        <v>0</v>
      </c>
      <c r="G90" s="16">
        <v>0</v>
      </c>
      <c r="H90" s="16">
        <v>0</v>
      </c>
      <c r="I90" s="16">
        <v>0</v>
      </c>
      <c r="J90" s="16">
        <v>0</v>
      </c>
      <c r="K90" s="72"/>
      <c r="L90" s="72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8"/>
      <c r="AS90" s="39"/>
      <c r="AT90" s="39"/>
      <c r="AU90" s="39"/>
      <c r="AV90" s="39"/>
      <c r="AW90" s="39"/>
      <c r="AX90" s="39"/>
      <c r="AY90" s="39"/>
      <c r="AZ90" s="40"/>
      <c r="BA90" s="41"/>
    </row>
    <row r="91" spans="1:53" s="42" customFormat="1" ht="30" customHeight="1">
      <c r="A91" s="124"/>
      <c r="B91" s="126"/>
      <c r="C91" s="109"/>
      <c r="D91" s="121"/>
      <c r="E91" s="25" t="s">
        <v>185</v>
      </c>
      <c r="F91" s="13">
        <f>G91+H91+I91+J91+K91+L91</f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8"/>
      <c r="AS91" s="39"/>
      <c r="AT91" s="39"/>
      <c r="AU91" s="39"/>
      <c r="AV91" s="39"/>
      <c r="AW91" s="39"/>
      <c r="AX91" s="39"/>
      <c r="AY91" s="39"/>
      <c r="AZ91" s="40"/>
      <c r="BA91" s="41"/>
    </row>
    <row r="92" spans="1:53" s="42" customFormat="1" ht="21.75" customHeight="1">
      <c r="A92" s="124"/>
      <c r="B92" s="126"/>
      <c r="C92" s="109"/>
      <c r="D92" s="121"/>
      <c r="E92" s="19" t="s">
        <v>57</v>
      </c>
      <c r="F92" s="13">
        <f t="shared" si="51"/>
        <v>0</v>
      </c>
      <c r="G92" s="16">
        <v>0</v>
      </c>
      <c r="H92" s="16">
        <v>0</v>
      </c>
      <c r="I92" s="16">
        <v>0</v>
      </c>
      <c r="J92" s="16">
        <v>0</v>
      </c>
      <c r="K92" s="72"/>
      <c r="L92" s="72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8"/>
      <c r="AS92" s="39"/>
      <c r="AT92" s="39"/>
      <c r="AU92" s="39"/>
      <c r="AV92" s="39"/>
      <c r="AW92" s="39"/>
      <c r="AX92" s="39"/>
      <c r="AY92" s="39"/>
      <c r="AZ92" s="40"/>
      <c r="BA92" s="41"/>
    </row>
    <row r="93" spans="1:53" s="42" customFormat="1" ht="21.75" customHeight="1">
      <c r="A93" s="124"/>
      <c r="B93" s="126"/>
      <c r="C93" s="109"/>
      <c r="D93" s="121"/>
      <c r="E93" s="19" t="s">
        <v>58</v>
      </c>
      <c r="F93" s="13">
        <f t="shared" si="51"/>
        <v>99202.478000000003</v>
      </c>
      <c r="G93" s="17">
        <v>12486.252</v>
      </c>
      <c r="H93" s="17">
        <f>13200.514+137.108-141.215+251.215</f>
        <v>13447.621999999999</v>
      </c>
      <c r="I93" s="16">
        <f>16493.159</f>
        <v>16493.159</v>
      </c>
      <c r="J93" s="16">
        <f>18457.231-50+282.366-357.8</f>
        <v>18331.797000000002</v>
      </c>
      <c r="K93" s="16">
        <v>18615.683000000001</v>
      </c>
      <c r="L93" s="16">
        <v>19827.965</v>
      </c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8"/>
      <c r="AS93" s="39"/>
      <c r="AT93" s="39"/>
      <c r="AU93" s="39"/>
      <c r="AV93" s="39"/>
      <c r="AW93" s="39"/>
      <c r="AX93" s="39"/>
      <c r="AY93" s="39"/>
      <c r="AZ93" s="40"/>
      <c r="BA93" s="41"/>
    </row>
    <row r="94" spans="1:53" s="58" customFormat="1" ht="21.75" customHeight="1">
      <c r="A94" s="130"/>
      <c r="B94" s="127"/>
      <c r="C94" s="110"/>
      <c r="D94" s="122"/>
      <c r="E94" s="19" t="s">
        <v>59</v>
      </c>
      <c r="F94" s="13">
        <f t="shared" si="51"/>
        <v>0</v>
      </c>
      <c r="G94" s="16">
        <v>0</v>
      </c>
      <c r="H94" s="15">
        <v>0</v>
      </c>
      <c r="I94" s="16">
        <v>0</v>
      </c>
      <c r="J94" s="16">
        <v>0</v>
      </c>
      <c r="K94" s="72"/>
      <c r="L94" s="72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54"/>
      <c r="AS94" s="55"/>
      <c r="AT94" s="55"/>
      <c r="AU94" s="55"/>
      <c r="AV94" s="55"/>
      <c r="AW94" s="55"/>
      <c r="AX94" s="55"/>
      <c r="AY94" s="55"/>
      <c r="AZ94" s="56"/>
      <c r="BA94" s="57"/>
    </row>
    <row r="95" spans="1:53" s="42" customFormat="1" ht="21.75" customHeight="1">
      <c r="A95" s="123" t="s">
        <v>67</v>
      </c>
      <c r="B95" s="125" t="s">
        <v>120</v>
      </c>
      <c r="C95" s="108" t="s">
        <v>153</v>
      </c>
      <c r="D95" s="120" t="s">
        <v>168</v>
      </c>
      <c r="E95" s="19" t="s">
        <v>47</v>
      </c>
      <c r="F95" s="13">
        <f t="shared" ref="F95:F100" si="53">G95+H95+I95+J95+K95+L95</f>
        <v>37877.269</v>
      </c>
      <c r="G95" s="14">
        <f t="shared" ref="G95:J95" si="54">G96+G98+G99+G100</f>
        <v>4884.8909999999996</v>
      </c>
      <c r="H95" s="14">
        <f t="shared" si="54"/>
        <v>5178.9229999999998</v>
      </c>
      <c r="I95" s="14">
        <f t="shared" si="54"/>
        <v>6297.915</v>
      </c>
      <c r="J95" s="14">
        <f t="shared" si="54"/>
        <v>6833.3670000000002</v>
      </c>
      <c r="K95" s="14">
        <f t="shared" ref="K95:L95" si="55">K96+K98+K99+K100</f>
        <v>7111.3950000000004</v>
      </c>
      <c r="L95" s="14">
        <f t="shared" si="55"/>
        <v>7570.7780000000002</v>
      </c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8"/>
      <c r="AS95" s="39"/>
      <c r="AT95" s="39"/>
      <c r="AU95" s="39"/>
      <c r="AV95" s="39"/>
      <c r="AW95" s="39"/>
      <c r="AX95" s="39"/>
      <c r="AY95" s="39"/>
      <c r="AZ95" s="40"/>
      <c r="BA95" s="41"/>
    </row>
    <row r="96" spans="1:53" s="42" customFormat="1" ht="21.75" customHeight="1">
      <c r="A96" s="124"/>
      <c r="B96" s="126"/>
      <c r="C96" s="109"/>
      <c r="D96" s="121"/>
      <c r="E96" s="19" t="s">
        <v>56</v>
      </c>
      <c r="F96" s="13">
        <f t="shared" si="53"/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8"/>
      <c r="AS96" s="39"/>
      <c r="AT96" s="39"/>
      <c r="AU96" s="39"/>
      <c r="AV96" s="39"/>
      <c r="AW96" s="39"/>
      <c r="AX96" s="39"/>
      <c r="AY96" s="39"/>
      <c r="AZ96" s="40"/>
      <c r="BA96" s="41"/>
    </row>
    <row r="97" spans="1:53" s="42" customFormat="1" ht="27.75" customHeight="1">
      <c r="A97" s="124"/>
      <c r="B97" s="126"/>
      <c r="C97" s="109"/>
      <c r="D97" s="121"/>
      <c r="E97" s="25" t="s">
        <v>185</v>
      </c>
      <c r="F97" s="13">
        <f>G97+H97+I97+J97+K97+L97</f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8"/>
      <c r="AS97" s="39"/>
      <c r="AT97" s="39"/>
      <c r="AU97" s="39"/>
      <c r="AV97" s="39"/>
      <c r="AW97" s="39"/>
      <c r="AX97" s="39"/>
      <c r="AY97" s="39"/>
      <c r="AZ97" s="40"/>
      <c r="BA97" s="41"/>
    </row>
    <row r="98" spans="1:53" s="42" customFormat="1" ht="21.75" customHeight="1">
      <c r="A98" s="124"/>
      <c r="B98" s="126"/>
      <c r="C98" s="109"/>
      <c r="D98" s="121"/>
      <c r="E98" s="19" t="s">
        <v>57</v>
      </c>
      <c r="F98" s="13">
        <f t="shared" si="53"/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8"/>
      <c r="AS98" s="39"/>
      <c r="AT98" s="39"/>
      <c r="AU98" s="39"/>
      <c r="AV98" s="39"/>
      <c r="AW98" s="39"/>
      <c r="AX98" s="39"/>
      <c r="AY98" s="39"/>
      <c r="AZ98" s="40"/>
      <c r="BA98" s="41"/>
    </row>
    <row r="99" spans="1:53" s="42" customFormat="1" ht="21.75" customHeight="1">
      <c r="A99" s="124"/>
      <c r="B99" s="126"/>
      <c r="C99" s="109"/>
      <c r="D99" s="121"/>
      <c r="E99" s="19" t="s">
        <v>58</v>
      </c>
      <c r="F99" s="13">
        <f t="shared" si="53"/>
        <v>37877.269</v>
      </c>
      <c r="G99" s="17">
        <v>4884.8909999999996</v>
      </c>
      <c r="H99" s="17">
        <v>5178.9229999999998</v>
      </c>
      <c r="I99" s="16">
        <f>6297.915</f>
        <v>6297.915</v>
      </c>
      <c r="J99" s="17">
        <f>6890.527-57.16</f>
        <v>6833.3670000000002</v>
      </c>
      <c r="K99" s="16">
        <v>7111.3950000000004</v>
      </c>
      <c r="L99" s="16">
        <v>7570.7780000000002</v>
      </c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8"/>
      <c r="AS99" s="39"/>
      <c r="AT99" s="39"/>
      <c r="AU99" s="39"/>
      <c r="AV99" s="39"/>
      <c r="AW99" s="39"/>
      <c r="AX99" s="39"/>
      <c r="AY99" s="39"/>
      <c r="AZ99" s="40"/>
      <c r="BA99" s="41"/>
    </row>
    <row r="100" spans="1:53" s="58" customFormat="1" ht="21.75" customHeight="1">
      <c r="A100" s="130"/>
      <c r="B100" s="127"/>
      <c r="C100" s="110"/>
      <c r="D100" s="122"/>
      <c r="E100" s="19" t="s">
        <v>59</v>
      </c>
      <c r="F100" s="13">
        <f t="shared" si="53"/>
        <v>0</v>
      </c>
      <c r="G100" s="16">
        <v>0</v>
      </c>
      <c r="H100" s="15">
        <v>0</v>
      </c>
      <c r="I100" s="16">
        <v>0</v>
      </c>
      <c r="J100" s="16">
        <v>0</v>
      </c>
      <c r="K100" s="16">
        <v>0</v>
      </c>
      <c r="L100" s="16">
        <v>0</v>
      </c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54"/>
      <c r="AS100" s="55"/>
      <c r="AT100" s="55"/>
      <c r="AU100" s="55"/>
      <c r="AV100" s="55"/>
      <c r="AW100" s="55"/>
      <c r="AX100" s="55"/>
      <c r="AY100" s="55"/>
      <c r="AZ100" s="56"/>
      <c r="BA100" s="57"/>
    </row>
    <row r="101" spans="1:53" s="42" customFormat="1" ht="21.75" customHeight="1">
      <c r="A101" s="123" t="s">
        <v>93</v>
      </c>
      <c r="B101" s="125" t="s">
        <v>121</v>
      </c>
      <c r="C101" s="108" t="s">
        <v>149</v>
      </c>
      <c r="D101" s="120" t="s">
        <v>169</v>
      </c>
      <c r="E101" s="19" t="s">
        <v>47</v>
      </c>
      <c r="F101" s="13">
        <f t="shared" ref="F101:F106" si="56">G101+H101+I101+J101+K101+L101</f>
        <v>42176.434740000004</v>
      </c>
      <c r="G101" s="14">
        <f t="shared" ref="G101:J101" si="57">G102+G104+G105+G106</f>
        <v>5129.0140000000001</v>
      </c>
      <c r="H101" s="14">
        <f t="shared" si="57"/>
        <v>5632.3603499999999</v>
      </c>
      <c r="I101" s="14">
        <f t="shared" si="57"/>
        <v>7457.4678999999996</v>
      </c>
      <c r="J101" s="14">
        <f t="shared" si="57"/>
        <v>7735.1854899999998</v>
      </c>
      <c r="K101" s="14">
        <f t="shared" ref="K101:L101" si="58">K102+K104+K105+K106</f>
        <v>7862.53</v>
      </c>
      <c r="L101" s="14">
        <f t="shared" si="58"/>
        <v>8359.8770000000004</v>
      </c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8"/>
      <c r="AS101" s="39"/>
      <c r="AT101" s="39"/>
      <c r="AU101" s="39"/>
      <c r="AV101" s="39"/>
      <c r="AW101" s="39"/>
      <c r="AX101" s="39"/>
      <c r="AY101" s="39"/>
      <c r="AZ101" s="40"/>
      <c r="BA101" s="41"/>
    </row>
    <row r="102" spans="1:53" s="42" customFormat="1" ht="21.75" customHeight="1">
      <c r="A102" s="124"/>
      <c r="B102" s="126"/>
      <c r="C102" s="109"/>
      <c r="D102" s="121"/>
      <c r="E102" s="19" t="s">
        <v>56</v>
      </c>
      <c r="F102" s="13">
        <f t="shared" si="56"/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8"/>
      <c r="AS102" s="39"/>
      <c r="AT102" s="39"/>
      <c r="AU102" s="39"/>
      <c r="AV102" s="39"/>
      <c r="AW102" s="39"/>
      <c r="AX102" s="39"/>
      <c r="AY102" s="39"/>
      <c r="AZ102" s="40"/>
      <c r="BA102" s="41"/>
    </row>
    <row r="103" spans="1:53" s="42" customFormat="1" ht="27" customHeight="1">
      <c r="A103" s="124"/>
      <c r="B103" s="126"/>
      <c r="C103" s="109"/>
      <c r="D103" s="121"/>
      <c r="E103" s="25" t="s">
        <v>185</v>
      </c>
      <c r="F103" s="13">
        <f>G103+H103+I103+J103+K103+L103</f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8"/>
      <c r="AS103" s="39"/>
      <c r="AT103" s="39"/>
      <c r="AU103" s="39"/>
      <c r="AV103" s="39"/>
      <c r="AW103" s="39"/>
      <c r="AX103" s="39"/>
      <c r="AY103" s="39"/>
      <c r="AZ103" s="40"/>
      <c r="BA103" s="41"/>
    </row>
    <row r="104" spans="1:53" s="42" customFormat="1" ht="21.75" customHeight="1">
      <c r="A104" s="124"/>
      <c r="B104" s="126"/>
      <c r="C104" s="109"/>
      <c r="D104" s="121"/>
      <c r="E104" s="19" t="s">
        <v>57</v>
      </c>
      <c r="F104" s="13">
        <f t="shared" si="56"/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8"/>
      <c r="AS104" s="39"/>
      <c r="AT104" s="39"/>
      <c r="AU104" s="39"/>
      <c r="AV104" s="39"/>
      <c r="AW104" s="39"/>
      <c r="AX104" s="39"/>
      <c r="AY104" s="39"/>
      <c r="AZ104" s="40"/>
      <c r="BA104" s="41"/>
    </row>
    <row r="105" spans="1:53" s="42" customFormat="1" ht="21.75" customHeight="1">
      <c r="A105" s="124"/>
      <c r="B105" s="126"/>
      <c r="C105" s="109"/>
      <c r="D105" s="121"/>
      <c r="E105" s="19" t="s">
        <v>58</v>
      </c>
      <c r="F105" s="13">
        <f t="shared" si="56"/>
        <v>42176.434740000004</v>
      </c>
      <c r="G105" s="17">
        <v>5129.0140000000001</v>
      </c>
      <c r="H105" s="17">
        <f>5483.835+228.516-79.99065</f>
        <v>5632.3603499999999</v>
      </c>
      <c r="I105" s="16">
        <f>7153.4679+159.8+126.7+17.5</f>
        <v>7457.4678999999996</v>
      </c>
      <c r="J105" s="16">
        <f>7736.037-0.85151</f>
        <v>7735.1854899999998</v>
      </c>
      <c r="K105" s="16">
        <v>7862.53</v>
      </c>
      <c r="L105" s="16">
        <v>8359.8770000000004</v>
      </c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8"/>
      <c r="AS105" s="39"/>
      <c r="AT105" s="39"/>
      <c r="AU105" s="39"/>
      <c r="AV105" s="39"/>
      <c r="AW105" s="39"/>
      <c r="AX105" s="39"/>
      <c r="AY105" s="39"/>
      <c r="AZ105" s="40"/>
      <c r="BA105" s="41"/>
    </row>
    <row r="106" spans="1:53" s="58" customFormat="1" ht="21.75" customHeight="1">
      <c r="A106" s="130"/>
      <c r="B106" s="127"/>
      <c r="C106" s="110"/>
      <c r="D106" s="122"/>
      <c r="E106" s="19" t="s">
        <v>59</v>
      </c>
      <c r="F106" s="13">
        <f t="shared" si="56"/>
        <v>0</v>
      </c>
      <c r="G106" s="16">
        <v>0</v>
      </c>
      <c r="H106" s="15">
        <v>0</v>
      </c>
      <c r="I106" s="16">
        <v>0</v>
      </c>
      <c r="J106" s="16">
        <v>0</v>
      </c>
      <c r="K106" s="16">
        <v>0</v>
      </c>
      <c r="L106" s="16">
        <v>0</v>
      </c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54"/>
      <c r="AS106" s="55"/>
      <c r="AT106" s="55"/>
      <c r="AU106" s="55"/>
      <c r="AV106" s="55"/>
      <c r="AW106" s="55"/>
      <c r="AX106" s="55"/>
      <c r="AY106" s="55"/>
      <c r="AZ106" s="56"/>
      <c r="BA106" s="57"/>
    </row>
    <row r="107" spans="1:53" s="58" customFormat="1" ht="21.75" customHeight="1">
      <c r="A107" s="154" t="s">
        <v>126</v>
      </c>
      <c r="B107" s="125" t="s">
        <v>127</v>
      </c>
      <c r="C107" s="108" t="s">
        <v>138</v>
      </c>
      <c r="D107" s="120" t="s">
        <v>186</v>
      </c>
      <c r="E107" s="19" t="s">
        <v>47</v>
      </c>
      <c r="F107" s="13">
        <f t="shared" ref="F107:F112" si="59">G107+H107+I107+J107+K107+L107</f>
        <v>583</v>
      </c>
      <c r="G107" s="28">
        <f t="shared" ref="G107" si="60">SUM(G108:G112)</f>
        <v>0</v>
      </c>
      <c r="H107" s="28">
        <f>SUM(H108:H112)</f>
        <v>206.99999999999997</v>
      </c>
      <c r="I107" s="28">
        <f t="shared" ref="I107:J107" si="61">SUM(I108:I112)</f>
        <v>376</v>
      </c>
      <c r="J107" s="28">
        <f t="shared" si="61"/>
        <v>0</v>
      </c>
      <c r="K107" s="28">
        <f t="shared" ref="K107:L107" si="62">SUM(K108:K112)</f>
        <v>0</v>
      </c>
      <c r="L107" s="28">
        <f t="shared" si="62"/>
        <v>0</v>
      </c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54"/>
      <c r="AS107" s="55"/>
      <c r="AT107" s="55"/>
      <c r="AU107" s="55"/>
      <c r="AV107" s="55"/>
      <c r="AW107" s="55"/>
      <c r="AX107" s="55"/>
      <c r="AY107" s="55"/>
      <c r="AZ107" s="56"/>
      <c r="BA107" s="57"/>
    </row>
    <row r="108" spans="1:53" s="58" customFormat="1" ht="21.75" customHeight="1">
      <c r="A108" s="124"/>
      <c r="B108" s="126"/>
      <c r="C108" s="109"/>
      <c r="D108" s="121"/>
      <c r="E108" s="19" t="s">
        <v>56</v>
      </c>
      <c r="F108" s="13">
        <f t="shared" si="59"/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54"/>
      <c r="AS108" s="55"/>
      <c r="AT108" s="55"/>
      <c r="AU108" s="55"/>
      <c r="AV108" s="55"/>
      <c r="AW108" s="55"/>
      <c r="AX108" s="55"/>
      <c r="AY108" s="55"/>
      <c r="AZ108" s="56"/>
      <c r="BA108" s="57"/>
    </row>
    <row r="109" spans="1:53" s="58" customFormat="1" ht="27" customHeight="1">
      <c r="A109" s="124"/>
      <c r="B109" s="126"/>
      <c r="C109" s="109"/>
      <c r="D109" s="121"/>
      <c r="E109" s="25" t="s">
        <v>185</v>
      </c>
      <c r="F109" s="13">
        <f>G109+H109+I109+J109+K109+L109</f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54"/>
      <c r="AS109" s="55"/>
      <c r="AT109" s="55"/>
      <c r="AU109" s="55"/>
      <c r="AV109" s="55"/>
      <c r="AW109" s="55"/>
      <c r="AX109" s="55"/>
      <c r="AY109" s="55"/>
      <c r="AZ109" s="56"/>
      <c r="BA109" s="57"/>
    </row>
    <row r="110" spans="1:53" s="58" customFormat="1" ht="21.75" customHeight="1">
      <c r="A110" s="124"/>
      <c r="B110" s="126"/>
      <c r="C110" s="109"/>
      <c r="D110" s="121"/>
      <c r="E110" s="19" t="s">
        <v>57</v>
      </c>
      <c r="F110" s="13">
        <f t="shared" si="59"/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54"/>
      <c r="AS110" s="55"/>
      <c r="AT110" s="55"/>
      <c r="AU110" s="55"/>
      <c r="AV110" s="55"/>
      <c r="AW110" s="55"/>
      <c r="AX110" s="55"/>
      <c r="AY110" s="55"/>
      <c r="AZ110" s="56"/>
      <c r="BA110" s="57"/>
    </row>
    <row r="111" spans="1:53" s="58" customFormat="1" ht="21.75" customHeight="1">
      <c r="A111" s="124"/>
      <c r="B111" s="126"/>
      <c r="C111" s="109"/>
      <c r="D111" s="121"/>
      <c r="E111" s="19" t="s">
        <v>58</v>
      </c>
      <c r="F111" s="13">
        <f t="shared" si="59"/>
        <v>583</v>
      </c>
      <c r="G111" s="16">
        <v>0</v>
      </c>
      <c r="H111" s="17">
        <f>458.215-251.215</f>
        <v>206.99999999999997</v>
      </c>
      <c r="I111" s="16">
        <f>280+84+12</f>
        <v>376</v>
      </c>
      <c r="J111" s="16">
        <v>0</v>
      </c>
      <c r="K111" s="16">
        <v>0</v>
      </c>
      <c r="L111" s="16">
        <v>0</v>
      </c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54"/>
      <c r="AS111" s="55"/>
      <c r="AT111" s="55"/>
      <c r="AU111" s="55"/>
      <c r="AV111" s="55"/>
      <c r="AW111" s="55"/>
      <c r="AX111" s="55"/>
      <c r="AY111" s="55"/>
      <c r="AZ111" s="56"/>
      <c r="BA111" s="57"/>
    </row>
    <row r="112" spans="1:53" s="58" customFormat="1" ht="21.75" customHeight="1">
      <c r="A112" s="130"/>
      <c r="B112" s="127"/>
      <c r="C112" s="110"/>
      <c r="D112" s="122"/>
      <c r="E112" s="19" t="s">
        <v>59</v>
      </c>
      <c r="F112" s="13">
        <f t="shared" si="59"/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  <c r="AQ112" s="33"/>
      <c r="AR112" s="54"/>
      <c r="AS112" s="55"/>
      <c r="AT112" s="55"/>
      <c r="AU112" s="55"/>
      <c r="AV112" s="55"/>
      <c r="AW112" s="55"/>
      <c r="AX112" s="55"/>
      <c r="AY112" s="55"/>
      <c r="AZ112" s="56"/>
      <c r="BA112" s="57"/>
    </row>
    <row r="113" spans="1:53" s="58" customFormat="1" ht="21.75" customHeight="1">
      <c r="A113" s="154" t="s">
        <v>188</v>
      </c>
      <c r="B113" s="125" t="s">
        <v>189</v>
      </c>
      <c r="C113" s="108">
        <v>2024</v>
      </c>
      <c r="D113" s="120" t="s">
        <v>169</v>
      </c>
      <c r="E113" s="19" t="s">
        <v>47</v>
      </c>
      <c r="F113" s="13">
        <f t="shared" ref="F113:F114" si="63">G113+H113+I113+J113+K113+L113</f>
        <v>882.88288</v>
      </c>
      <c r="G113" s="28">
        <f t="shared" ref="G113" si="64">SUM(G114:G118)</f>
        <v>0</v>
      </c>
      <c r="H113" s="28">
        <f>SUM(H114:H118)</f>
        <v>0</v>
      </c>
      <c r="I113" s="28">
        <f t="shared" ref="I113:L113" si="65">SUM(I114:I118)</f>
        <v>0</v>
      </c>
      <c r="J113" s="28">
        <f t="shared" si="65"/>
        <v>882.88288</v>
      </c>
      <c r="K113" s="28">
        <f t="shared" si="65"/>
        <v>0</v>
      </c>
      <c r="L113" s="28">
        <f t="shared" si="65"/>
        <v>0</v>
      </c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54"/>
      <c r="AS113" s="55"/>
      <c r="AT113" s="55"/>
      <c r="AU113" s="55"/>
      <c r="AV113" s="55"/>
      <c r="AW113" s="55"/>
      <c r="AX113" s="55"/>
      <c r="AY113" s="55"/>
      <c r="AZ113" s="56"/>
      <c r="BA113" s="57"/>
    </row>
    <row r="114" spans="1:53" s="58" customFormat="1" ht="21.75" customHeight="1">
      <c r="A114" s="124"/>
      <c r="B114" s="126"/>
      <c r="C114" s="109"/>
      <c r="D114" s="121"/>
      <c r="E114" s="19" t="s">
        <v>56</v>
      </c>
      <c r="F114" s="13">
        <f t="shared" si="63"/>
        <v>837.9</v>
      </c>
      <c r="G114" s="16">
        <v>0</v>
      </c>
      <c r="H114" s="16">
        <v>0</v>
      </c>
      <c r="I114" s="16">
        <v>0</v>
      </c>
      <c r="J114" s="16">
        <v>837.9</v>
      </c>
      <c r="K114" s="16">
        <v>0</v>
      </c>
      <c r="L114" s="16">
        <v>0</v>
      </c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54"/>
      <c r="AS114" s="55"/>
      <c r="AT114" s="55"/>
      <c r="AU114" s="55"/>
      <c r="AV114" s="55"/>
      <c r="AW114" s="55"/>
      <c r="AX114" s="55"/>
      <c r="AY114" s="55"/>
      <c r="AZ114" s="56"/>
      <c r="BA114" s="57"/>
    </row>
    <row r="115" spans="1:53" s="58" customFormat="1" ht="27.75" customHeight="1">
      <c r="A115" s="124"/>
      <c r="B115" s="126"/>
      <c r="C115" s="109"/>
      <c r="D115" s="121"/>
      <c r="E115" s="25" t="s">
        <v>185</v>
      </c>
      <c r="F115" s="13">
        <f>G115+H115+I115+J115+K115+L115</f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54"/>
      <c r="AS115" s="55"/>
      <c r="AT115" s="55"/>
      <c r="AU115" s="55"/>
      <c r="AV115" s="55"/>
      <c r="AW115" s="55"/>
      <c r="AX115" s="55"/>
      <c r="AY115" s="55"/>
      <c r="AZ115" s="56"/>
      <c r="BA115" s="57"/>
    </row>
    <row r="116" spans="1:53" s="58" customFormat="1" ht="21.75" customHeight="1">
      <c r="A116" s="124"/>
      <c r="B116" s="126"/>
      <c r="C116" s="109"/>
      <c r="D116" s="121"/>
      <c r="E116" s="19" t="s">
        <v>57</v>
      </c>
      <c r="F116" s="13">
        <f t="shared" ref="F116:F118" si="66">G116+H116+I116+J116+K116+L116</f>
        <v>44.1</v>
      </c>
      <c r="G116" s="16">
        <v>0</v>
      </c>
      <c r="H116" s="16">
        <v>0</v>
      </c>
      <c r="I116" s="16">
        <v>0</v>
      </c>
      <c r="J116" s="16">
        <v>44.1</v>
      </c>
      <c r="K116" s="16">
        <v>0</v>
      </c>
      <c r="L116" s="16">
        <v>0</v>
      </c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54"/>
      <c r="AS116" s="55"/>
      <c r="AT116" s="55"/>
      <c r="AU116" s="55"/>
      <c r="AV116" s="55"/>
      <c r="AW116" s="55"/>
      <c r="AX116" s="55"/>
      <c r="AY116" s="55"/>
      <c r="AZ116" s="56"/>
      <c r="BA116" s="57"/>
    </row>
    <row r="117" spans="1:53" s="58" customFormat="1" ht="21.75" customHeight="1">
      <c r="A117" s="124"/>
      <c r="B117" s="126"/>
      <c r="C117" s="109"/>
      <c r="D117" s="121"/>
      <c r="E117" s="19" t="s">
        <v>58</v>
      </c>
      <c r="F117" s="13">
        <f t="shared" si="66"/>
        <v>0.88288</v>
      </c>
      <c r="G117" s="16">
        <v>0</v>
      </c>
      <c r="H117" s="17">
        <v>0</v>
      </c>
      <c r="I117" s="16">
        <v>0</v>
      </c>
      <c r="J117" s="16">
        <v>0.88288</v>
      </c>
      <c r="K117" s="16">
        <v>0</v>
      </c>
      <c r="L117" s="16">
        <v>0</v>
      </c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54"/>
      <c r="AS117" s="55"/>
      <c r="AT117" s="55"/>
      <c r="AU117" s="55"/>
      <c r="AV117" s="55"/>
      <c r="AW117" s="55"/>
      <c r="AX117" s="55"/>
      <c r="AY117" s="55"/>
      <c r="AZ117" s="56"/>
      <c r="BA117" s="57"/>
    </row>
    <row r="118" spans="1:53" s="58" customFormat="1" ht="21.75" customHeight="1">
      <c r="A118" s="130"/>
      <c r="B118" s="127"/>
      <c r="C118" s="110"/>
      <c r="D118" s="122"/>
      <c r="E118" s="19" t="s">
        <v>59</v>
      </c>
      <c r="F118" s="13">
        <f t="shared" si="66"/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  <c r="AQ118" s="33"/>
      <c r="AR118" s="54"/>
      <c r="AS118" s="55"/>
      <c r="AT118" s="55"/>
      <c r="AU118" s="55"/>
      <c r="AV118" s="55"/>
      <c r="AW118" s="55"/>
      <c r="AX118" s="55"/>
      <c r="AY118" s="55"/>
      <c r="AZ118" s="56"/>
      <c r="BA118" s="57"/>
    </row>
    <row r="119" spans="1:53" s="42" customFormat="1" ht="21.75" customHeight="1">
      <c r="A119" s="111" t="s">
        <v>68</v>
      </c>
      <c r="B119" s="111" t="s">
        <v>84</v>
      </c>
      <c r="C119" s="108" t="s">
        <v>149</v>
      </c>
      <c r="D119" s="111" t="s">
        <v>164</v>
      </c>
      <c r="E119" s="26" t="s">
        <v>47</v>
      </c>
      <c r="F119" s="13">
        <f t="shared" ref="F119:F124" si="67">G119+H119+I119+J119+K119+L119</f>
        <v>423939.63916000002</v>
      </c>
      <c r="G119" s="14">
        <f t="shared" ref="G119:L119" si="68">G125+G131+G137+G143+G149+G155+G161+G167+G173+G179+G185</f>
        <v>56915.833559999999</v>
      </c>
      <c r="H119" s="14">
        <f t="shared" si="68"/>
        <v>62561.963919999995</v>
      </c>
      <c r="I119" s="14">
        <f t="shared" si="68"/>
        <v>74257.347369999989</v>
      </c>
      <c r="J119" s="14">
        <f>J125+J131+J137+J143+J149+J155+J161+J167+J173+J179+J185</f>
        <v>72872.59431</v>
      </c>
      <c r="K119" s="73">
        <f t="shared" si="68"/>
        <v>64918.380999999994</v>
      </c>
      <c r="L119" s="73">
        <f t="shared" si="68"/>
        <v>92413.519</v>
      </c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8"/>
      <c r="AS119" s="39"/>
      <c r="AT119" s="39"/>
      <c r="AU119" s="39"/>
      <c r="AV119" s="39"/>
      <c r="AW119" s="39"/>
      <c r="AX119" s="39"/>
      <c r="AY119" s="39"/>
      <c r="AZ119" s="40"/>
      <c r="BA119" s="41"/>
    </row>
    <row r="120" spans="1:53" s="42" customFormat="1" ht="21.75" customHeight="1">
      <c r="A120" s="112"/>
      <c r="B120" s="112"/>
      <c r="C120" s="109"/>
      <c r="D120" s="112"/>
      <c r="E120" s="26" t="s">
        <v>56</v>
      </c>
      <c r="F120" s="13">
        <f t="shared" si="67"/>
        <v>6319.7598499999995</v>
      </c>
      <c r="G120" s="14">
        <f>G126+G132+G138+G144+G150+G156+G162+G168+G174</f>
        <v>336.95697999999999</v>
      </c>
      <c r="H120" s="14">
        <f>H126+H132+H138+H144+H150+H156+H162+H168+H174+H180+H186</f>
        <v>335.34931</v>
      </c>
      <c r="I120" s="14">
        <f>I156+I162+I168+I126+I132+I138+I144+I150+I174+I180+I186</f>
        <v>5342.30332</v>
      </c>
      <c r="J120" s="14">
        <f>J126+J132+J138+J144+J150+J156+J162+J168+J174+J180+J186</f>
        <v>305.15024</v>
      </c>
      <c r="K120" s="73">
        <f t="shared" ref="K120" si="69">K156+K162+K168</f>
        <v>0</v>
      </c>
      <c r="L120" s="73">
        <f t="shared" ref="L120" si="70">L156+L162+L168</f>
        <v>0</v>
      </c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8"/>
      <c r="AS120" s="39"/>
      <c r="AT120" s="39"/>
      <c r="AU120" s="39"/>
      <c r="AV120" s="39"/>
      <c r="AW120" s="39"/>
      <c r="AX120" s="39"/>
      <c r="AY120" s="39"/>
      <c r="AZ120" s="40"/>
      <c r="BA120" s="41"/>
    </row>
    <row r="121" spans="1:53" s="42" customFormat="1" ht="28.5" customHeight="1">
      <c r="A121" s="112"/>
      <c r="B121" s="112"/>
      <c r="C121" s="109"/>
      <c r="D121" s="112"/>
      <c r="E121" s="25" t="s">
        <v>185</v>
      </c>
      <c r="F121" s="13">
        <f>G121+H121+I121+J121+K121+L121</f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8"/>
      <c r="AS121" s="39"/>
      <c r="AT121" s="39"/>
      <c r="AU121" s="39"/>
      <c r="AV121" s="39"/>
      <c r="AW121" s="39"/>
      <c r="AX121" s="39"/>
      <c r="AY121" s="39"/>
      <c r="AZ121" s="40"/>
      <c r="BA121" s="41"/>
    </row>
    <row r="122" spans="1:53" s="42" customFormat="1" ht="21.75" customHeight="1">
      <c r="A122" s="112"/>
      <c r="B122" s="112"/>
      <c r="C122" s="109"/>
      <c r="D122" s="112"/>
      <c r="E122" s="26" t="s">
        <v>57</v>
      </c>
      <c r="F122" s="13">
        <f t="shared" si="67"/>
        <v>69.461039999999997</v>
      </c>
      <c r="G122" s="14">
        <f>G128+G134+G140+G146+G152+G158+G164+G170+G176</f>
        <v>17.734580000000001</v>
      </c>
      <c r="H122" s="14">
        <f>H128+H134+H140+H146+H152+H158+H164+H170+H176+H182+H188</f>
        <v>17.64996</v>
      </c>
      <c r="I122" s="14">
        <f>I158+I164+I170+I128+I176</f>
        <v>18.01596</v>
      </c>
      <c r="J122" s="14">
        <f>J128+J134+J140+J146+J152+J158+J164+J170+J176+J182+J188</f>
        <v>16.06054</v>
      </c>
      <c r="K122" s="73">
        <f t="shared" ref="K122" si="71">K158+K164+K170</f>
        <v>0</v>
      </c>
      <c r="L122" s="73">
        <f t="shared" ref="L122" si="72">L158+L164+L170</f>
        <v>0</v>
      </c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8"/>
      <c r="AS122" s="39"/>
      <c r="AT122" s="39"/>
      <c r="AU122" s="39"/>
      <c r="AV122" s="39"/>
      <c r="AW122" s="39"/>
      <c r="AX122" s="39"/>
      <c r="AY122" s="39"/>
      <c r="AZ122" s="40"/>
      <c r="BA122" s="41"/>
    </row>
    <row r="123" spans="1:53" s="42" customFormat="1" ht="21.75" customHeight="1">
      <c r="A123" s="112"/>
      <c r="B123" s="112"/>
      <c r="C123" s="109"/>
      <c r="D123" s="112"/>
      <c r="E123" s="26" t="s">
        <v>58</v>
      </c>
      <c r="F123" s="13">
        <f>G123+H123+I123+J123+K123+L123</f>
        <v>417550.41827000002</v>
      </c>
      <c r="G123" s="14">
        <f>G129+G135+G141+G147+G153+G159+G165+G171+G177</f>
        <v>56561.141999999993</v>
      </c>
      <c r="H123" s="14">
        <f>H129+H135+H141+H147+H153+H159+H165+H171+H177+H183+H189</f>
        <v>62208.964649999994</v>
      </c>
      <c r="I123" s="14">
        <f>I129+I135+I141+I147+I153+I159+I165+I171+I177+I183</f>
        <v>68897.028089999993</v>
      </c>
      <c r="J123" s="14">
        <f>J129+J135+J141+J147+J153+J159+J165+J171+J177+J183+J189</f>
        <v>72551.383530000006</v>
      </c>
      <c r="K123" s="73">
        <f>K129+K135+K141+K147+K153+K159+K165+K171</f>
        <v>64918.380999999994</v>
      </c>
      <c r="L123" s="73">
        <f>L129+L135+L141+L147+L153+L159+L165+L171</f>
        <v>92413.519</v>
      </c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8"/>
      <c r="AS123" s="39"/>
      <c r="AT123" s="39"/>
      <c r="AU123" s="39"/>
      <c r="AV123" s="39"/>
      <c r="AW123" s="39"/>
      <c r="AX123" s="39"/>
      <c r="AY123" s="39"/>
      <c r="AZ123" s="40"/>
      <c r="BA123" s="41"/>
    </row>
    <row r="124" spans="1:53" s="58" customFormat="1" ht="21.75" customHeight="1">
      <c r="A124" s="113"/>
      <c r="B124" s="113"/>
      <c r="C124" s="110"/>
      <c r="D124" s="113"/>
      <c r="E124" s="26" t="s">
        <v>59</v>
      </c>
      <c r="F124" s="13">
        <f t="shared" si="67"/>
        <v>0</v>
      </c>
      <c r="G124" s="14">
        <f>G130+G136+G142+G148+G154+G160+G166+G172+G178</f>
        <v>0</v>
      </c>
      <c r="H124" s="14">
        <f t="shared" ref="H124:I124" si="73">H160+H166+H172</f>
        <v>0</v>
      </c>
      <c r="I124" s="14">
        <f t="shared" si="73"/>
        <v>0</v>
      </c>
      <c r="J124" s="14">
        <f t="shared" ref="J124:K124" si="74">J160+J166+J172</f>
        <v>0</v>
      </c>
      <c r="K124" s="73">
        <f t="shared" si="74"/>
        <v>0</v>
      </c>
      <c r="L124" s="73">
        <f t="shared" ref="L124" si="75">L160+L166+L172</f>
        <v>0</v>
      </c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  <c r="AQ124" s="33"/>
      <c r="AR124" s="54"/>
      <c r="AS124" s="55"/>
      <c r="AT124" s="55"/>
      <c r="AU124" s="55"/>
      <c r="AV124" s="55"/>
      <c r="AW124" s="55"/>
      <c r="AX124" s="55"/>
      <c r="AY124" s="55"/>
      <c r="AZ124" s="56"/>
      <c r="BA124" s="57"/>
    </row>
    <row r="125" spans="1:53" s="42" customFormat="1" ht="21.75" customHeight="1">
      <c r="A125" s="111" t="s">
        <v>69</v>
      </c>
      <c r="B125" s="114" t="s">
        <v>100</v>
      </c>
      <c r="C125" s="108" t="s">
        <v>154</v>
      </c>
      <c r="D125" s="102" t="s">
        <v>170</v>
      </c>
      <c r="E125" s="26" t="s">
        <v>47</v>
      </c>
      <c r="F125" s="13">
        <f t="shared" ref="F125:F130" si="76">G125+H125+I125+J125+K125+L125</f>
        <v>58212.513500000001</v>
      </c>
      <c r="G125" s="14">
        <f t="shared" ref="G125:H125" si="77">G126+G128+G129+G130</f>
        <v>6589.335</v>
      </c>
      <c r="H125" s="14">
        <f t="shared" si="77"/>
        <v>12376.550999999999</v>
      </c>
      <c r="I125" s="14">
        <f>I126+I128+I129+I130</f>
        <v>9479.1474999999991</v>
      </c>
      <c r="J125" s="14">
        <f>J126+J128+J129+J130</f>
        <v>7204.04</v>
      </c>
      <c r="K125" s="73">
        <f>K126+K128+K129+K130</f>
        <v>0</v>
      </c>
      <c r="L125" s="73">
        <f>L126+L128+L129+L130</f>
        <v>22563.439999999999</v>
      </c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8"/>
      <c r="AS125" s="39"/>
      <c r="AT125" s="39"/>
      <c r="AU125" s="39"/>
      <c r="AV125" s="39"/>
      <c r="AW125" s="39"/>
      <c r="AX125" s="39"/>
      <c r="AY125" s="39"/>
      <c r="AZ125" s="40"/>
      <c r="BA125" s="41"/>
    </row>
    <row r="126" spans="1:53" s="42" customFormat="1" ht="21.75" customHeight="1">
      <c r="A126" s="112"/>
      <c r="B126" s="115"/>
      <c r="C126" s="109"/>
      <c r="D126" s="139"/>
      <c r="E126" s="26" t="s">
        <v>56</v>
      </c>
      <c r="F126" s="13">
        <f t="shared" si="76"/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8"/>
      <c r="AS126" s="39"/>
      <c r="AT126" s="39"/>
      <c r="AU126" s="39"/>
      <c r="AV126" s="39"/>
      <c r="AW126" s="39"/>
      <c r="AX126" s="39"/>
      <c r="AY126" s="39"/>
      <c r="AZ126" s="40"/>
      <c r="BA126" s="41"/>
    </row>
    <row r="127" spans="1:53" s="42" customFormat="1" ht="27" customHeight="1">
      <c r="A127" s="112"/>
      <c r="B127" s="115"/>
      <c r="C127" s="109"/>
      <c r="D127" s="139"/>
      <c r="E127" s="25" t="s">
        <v>185</v>
      </c>
      <c r="F127" s="13">
        <f>G127+H127+I127+J127+K127+L127</f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8"/>
      <c r="AS127" s="39"/>
      <c r="AT127" s="39"/>
      <c r="AU127" s="39"/>
      <c r="AV127" s="39"/>
      <c r="AW127" s="39"/>
      <c r="AX127" s="39"/>
      <c r="AY127" s="39"/>
      <c r="AZ127" s="40"/>
      <c r="BA127" s="41"/>
    </row>
    <row r="128" spans="1:53" s="42" customFormat="1" ht="21.75" customHeight="1">
      <c r="A128" s="112"/>
      <c r="B128" s="115"/>
      <c r="C128" s="109"/>
      <c r="D128" s="139"/>
      <c r="E128" s="26" t="s">
        <v>57</v>
      </c>
      <c r="F128" s="13">
        <f t="shared" si="76"/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8"/>
      <c r="AS128" s="39"/>
      <c r="AT128" s="39"/>
      <c r="AU128" s="39"/>
      <c r="AV128" s="39"/>
      <c r="AW128" s="39"/>
      <c r="AX128" s="39"/>
      <c r="AY128" s="39"/>
      <c r="AZ128" s="40"/>
      <c r="BA128" s="41"/>
    </row>
    <row r="129" spans="1:53" s="42" customFormat="1" ht="21.75" customHeight="1">
      <c r="A129" s="112"/>
      <c r="B129" s="115"/>
      <c r="C129" s="109"/>
      <c r="D129" s="139"/>
      <c r="E129" s="26" t="s">
        <v>58</v>
      </c>
      <c r="F129" s="13">
        <f t="shared" si="76"/>
        <v>58212.513500000001</v>
      </c>
      <c r="G129" s="17">
        <f>4189.335+2400</f>
        <v>6589.335</v>
      </c>
      <c r="H129" s="17">
        <v>12376.550999999999</v>
      </c>
      <c r="I129" s="16">
        <f>9479.1475</f>
        <v>9479.1474999999991</v>
      </c>
      <c r="J129" s="17">
        <f>5937.54+220+1046.5</f>
        <v>7204.04</v>
      </c>
      <c r="K129" s="16">
        <v>0</v>
      </c>
      <c r="L129" s="16">
        <v>22563.439999999999</v>
      </c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8"/>
      <c r="AS129" s="39"/>
      <c r="AT129" s="39"/>
      <c r="AU129" s="39"/>
      <c r="AV129" s="39"/>
      <c r="AW129" s="39"/>
      <c r="AX129" s="39"/>
      <c r="AY129" s="39"/>
      <c r="AZ129" s="40"/>
      <c r="BA129" s="41"/>
    </row>
    <row r="130" spans="1:53" s="58" customFormat="1" ht="39.75" customHeight="1">
      <c r="A130" s="113"/>
      <c r="B130" s="116"/>
      <c r="C130" s="110"/>
      <c r="D130" s="140"/>
      <c r="E130" s="26" t="s">
        <v>59</v>
      </c>
      <c r="F130" s="13">
        <f t="shared" si="76"/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  <c r="AQ130" s="33"/>
      <c r="AR130" s="54"/>
      <c r="AS130" s="55"/>
      <c r="AT130" s="55"/>
      <c r="AU130" s="55"/>
      <c r="AV130" s="55"/>
      <c r="AW130" s="55"/>
      <c r="AX130" s="55"/>
      <c r="AY130" s="55"/>
      <c r="AZ130" s="56"/>
      <c r="BA130" s="57"/>
    </row>
    <row r="131" spans="1:53" s="42" customFormat="1" ht="21.75" customHeight="1">
      <c r="A131" s="111" t="s">
        <v>70</v>
      </c>
      <c r="B131" s="105" t="s">
        <v>180</v>
      </c>
      <c r="C131" s="108" t="s">
        <v>155</v>
      </c>
      <c r="D131" s="102" t="s">
        <v>171</v>
      </c>
      <c r="E131" s="26" t="s">
        <v>47</v>
      </c>
      <c r="F131" s="13">
        <f t="shared" ref="F131:F136" si="78">G131+H131+I131+J131+K131+L131</f>
        <v>2184.8009099999999</v>
      </c>
      <c r="G131" s="14">
        <f t="shared" ref="G131:L131" si="79">G132+G134+G135+G136</f>
        <v>200</v>
      </c>
      <c r="H131" s="14">
        <f t="shared" si="79"/>
        <v>713</v>
      </c>
      <c r="I131" s="14">
        <f t="shared" si="79"/>
        <v>276.60091</v>
      </c>
      <c r="J131" s="14">
        <f t="shared" si="79"/>
        <v>216.2</v>
      </c>
      <c r="K131" s="73">
        <f t="shared" si="79"/>
        <v>0</v>
      </c>
      <c r="L131" s="73">
        <f t="shared" si="79"/>
        <v>779</v>
      </c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8"/>
      <c r="AS131" s="39"/>
      <c r="AT131" s="39"/>
      <c r="AU131" s="39"/>
      <c r="AV131" s="39"/>
      <c r="AW131" s="39"/>
      <c r="AX131" s="39"/>
      <c r="AY131" s="39"/>
      <c r="AZ131" s="40"/>
      <c r="BA131" s="41"/>
    </row>
    <row r="132" spans="1:53" s="42" customFormat="1" ht="21.75" customHeight="1">
      <c r="A132" s="112"/>
      <c r="B132" s="128"/>
      <c r="C132" s="109"/>
      <c r="D132" s="139"/>
      <c r="E132" s="26" t="s">
        <v>56</v>
      </c>
      <c r="F132" s="13">
        <f t="shared" si="78"/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8"/>
      <c r="AS132" s="39"/>
      <c r="AT132" s="39"/>
      <c r="AU132" s="39"/>
      <c r="AV132" s="39"/>
      <c r="AW132" s="39"/>
      <c r="AX132" s="39"/>
      <c r="AY132" s="39"/>
      <c r="AZ132" s="40"/>
      <c r="BA132" s="41"/>
    </row>
    <row r="133" spans="1:53" s="42" customFormat="1" ht="28.5" customHeight="1">
      <c r="A133" s="112"/>
      <c r="B133" s="128"/>
      <c r="C133" s="109"/>
      <c r="D133" s="139"/>
      <c r="E133" s="25" t="s">
        <v>185</v>
      </c>
      <c r="F133" s="13">
        <f>G133+H133+I133+J133+K133+L133</f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8"/>
      <c r="AS133" s="39"/>
      <c r="AT133" s="39"/>
      <c r="AU133" s="39"/>
      <c r="AV133" s="39"/>
      <c r="AW133" s="39"/>
      <c r="AX133" s="39"/>
      <c r="AY133" s="39"/>
      <c r="AZ133" s="40"/>
      <c r="BA133" s="41"/>
    </row>
    <row r="134" spans="1:53" s="42" customFormat="1" ht="21.75" customHeight="1">
      <c r="A134" s="112"/>
      <c r="B134" s="128"/>
      <c r="C134" s="109"/>
      <c r="D134" s="139"/>
      <c r="E134" s="26" t="s">
        <v>57</v>
      </c>
      <c r="F134" s="13">
        <f t="shared" si="78"/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8"/>
      <c r="AS134" s="39"/>
      <c r="AT134" s="39"/>
      <c r="AU134" s="39"/>
      <c r="AV134" s="39"/>
      <c r="AW134" s="39"/>
      <c r="AX134" s="39"/>
      <c r="AY134" s="39"/>
      <c r="AZ134" s="40"/>
      <c r="BA134" s="41"/>
    </row>
    <row r="135" spans="1:53" s="42" customFormat="1" ht="21.75" customHeight="1">
      <c r="A135" s="112"/>
      <c r="B135" s="128"/>
      <c r="C135" s="109"/>
      <c r="D135" s="139"/>
      <c r="E135" s="26" t="s">
        <v>58</v>
      </c>
      <c r="F135" s="13">
        <f t="shared" si="78"/>
        <v>2184.8009099999999</v>
      </c>
      <c r="G135" s="17">
        <v>200</v>
      </c>
      <c r="H135" s="16">
        <v>713</v>
      </c>
      <c r="I135" s="17">
        <f>276.60091</f>
        <v>276.60091</v>
      </c>
      <c r="J135" s="16">
        <f>325.2-109</f>
        <v>216.2</v>
      </c>
      <c r="K135" s="16">
        <v>0</v>
      </c>
      <c r="L135" s="16">
        <v>779</v>
      </c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8"/>
      <c r="AS135" s="39"/>
      <c r="AT135" s="39"/>
      <c r="AU135" s="39"/>
      <c r="AV135" s="39"/>
      <c r="AW135" s="39"/>
      <c r="AX135" s="39"/>
      <c r="AY135" s="39"/>
      <c r="AZ135" s="40"/>
      <c r="BA135" s="41"/>
    </row>
    <row r="136" spans="1:53" s="58" customFormat="1" ht="27.75" customHeight="1">
      <c r="A136" s="113"/>
      <c r="B136" s="129"/>
      <c r="C136" s="110"/>
      <c r="D136" s="140"/>
      <c r="E136" s="26" t="s">
        <v>59</v>
      </c>
      <c r="F136" s="13">
        <f t="shared" si="78"/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  <c r="AQ136" s="33"/>
      <c r="AR136" s="54"/>
      <c r="AS136" s="55"/>
      <c r="AT136" s="55"/>
      <c r="AU136" s="55"/>
      <c r="AV136" s="55"/>
      <c r="AW136" s="55"/>
      <c r="AX136" s="55"/>
      <c r="AY136" s="55"/>
      <c r="AZ136" s="56"/>
      <c r="BA136" s="57"/>
    </row>
    <row r="137" spans="1:53" s="42" customFormat="1" ht="21.75" customHeight="1">
      <c r="A137" s="111" t="s">
        <v>76</v>
      </c>
      <c r="B137" s="105" t="s">
        <v>102</v>
      </c>
      <c r="C137" s="108" t="s">
        <v>156</v>
      </c>
      <c r="D137" s="102" t="s">
        <v>172</v>
      </c>
      <c r="E137" s="26" t="s">
        <v>47</v>
      </c>
      <c r="F137" s="13">
        <f t="shared" ref="F137:F142" si="80">G137+H137+I137+J137+K137+L137</f>
        <v>1070</v>
      </c>
      <c r="G137" s="14">
        <f>G138+G140+G141+G142</f>
        <v>200</v>
      </c>
      <c r="H137" s="14">
        <f>H138+H140+H141+H142</f>
        <v>0</v>
      </c>
      <c r="I137" s="14">
        <f>I138+I140+I141+I142</f>
        <v>0</v>
      </c>
      <c r="J137" s="14">
        <f>J138+J140+J141+J142</f>
        <v>870</v>
      </c>
      <c r="K137" s="14">
        <f t="shared" ref="K137:L137" si="81">K138+K140+K141+K142</f>
        <v>0</v>
      </c>
      <c r="L137" s="14">
        <f t="shared" si="81"/>
        <v>0</v>
      </c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8"/>
      <c r="AS137" s="39"/>
      <c r="AT137" s="39"/>
      <c r="AU137" s="39"/>
      <c r="AV137" s="39"/>
      <c r="AW137" s="39"/>
      <c r="AX137" s="39"/>
      <c r="AY137" s="39"/>
      <c r="AZ137" s="40"/>
      <c r="BA137" s="41"/>
    </row>
    <row r="138" spans="1:53" s="42" customFormat="1" ht="21.75" customHeight="1">
      <c r="A138" s="112"/>
      <c r="B138" s="128"/>
      <c r="C138" s="109"/>
      <c r="D138" s="139"/>
      <c r="E138" s="26" t="s">
        <v>56</v>
      </c>
      <c r="F138" s="13">
        <f t="shared" si="80"/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8"/>
      <c r="AS138" s="39"/>
      <c r="AT138" s="39"/>
      <c r="AU138" s="39"/>
      <c r="AV138" s="39"/>
      <c r="AW138" s="39"/>
      <c r="AX138" s="39"/>
      <c r="AY138" s="39"/>
      <c r="AZ138" s="40"/>
      <c r="BA138" s="41"/>
    </row>
    <row r="139" spans="1:53" s="42" customFormat="1" ht="28.5" customHeight="1">
      <c r="A139" s="112"/>
      <c r="B139" s="128"/>
      <c r="C139" s="109"/>
      <c r="D139" s="139"/>
      <c r="E139" s="25" t="s">
        <v>185</v>
      </c>
      <c r="F139" s="13">
        <f>G139+H139+I139+J139+K139+L139</f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8"/>
      <c r="AS139" s="39"/>
      <c r="AT139" s="39"/>
      <c r="AU139" s="39"/>
      <c r="AV139" s="39"/>
      <c r="AW139" s="39"/>
      <c r="AX139" s="39"/>
      <c r="AY139" s="39"/>
      <c r="AZ139" s="40"/>
      <c r="BA139" s="41"/>
    </row>
    <row r="140" spans="1:53" s="42" customFormat="1" ht="21.75" customHeight="1">
      <c r="A140" s="112"/>
      <c r="B140" s="128"/>
      <c r="C140" s="109"/>
      <c r="D140" s="139"/>
      <c r="E140" s="26" t="s">
        <v>57</v>
      </c>
      <c r="F140" s="13">
        <f t="shared" si="80"/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8"/>
      <c r="AS140" s="39"/>
      <c r="AT140" s="39"/>
      <c r="AU140" s="39"/>
      <c r="AV140" s="39"/>
      <c r="AW140" s="39"/>
      <c r="AX140" s="39"/>
      <c r="AY140" s="39"/>
      <c r="AZ140" s="40"/>
      <c r="BA140" s="41"/>
    </row>
    <row r="141" spans="1:53" s="42" customFormat="1" ht="21.75" customHeight="1">
      <c r="A141" s="112"/>
      <c r="B141" s="128"/>
      <c r="C141" s="109"/>
      <c r="D141" s="139"/>
      <c r="E141" s="26" t="s">
        <v>58</v>
      </c>
      <c r="F141" s="13">
        <f t="shared" si="80"/>
        <v>1070</v>
      </c>
      <c r="G141" s="17">
        <v>200</v>
      </c>
      <c r="H141" s="16">
        <v>0</v>
      </c>
      <c r="I141" s="16">
        <v>0</v>
      </c>
      <c r="J141" s="16">
        <v>870</v>
      </c>
      <c r="K141" s="16">
        <v>0</v>
      </c>
      <c r="L141" s="16">
        <v>0</v>
      </c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8"/>
      <c r="AS141" s="39"/>
      <c r="AT141" s="39"/>
      <c r="AU141" s="39"/>
      <c r="AV141" s="39"/>
      <c r="AW141" s="39"/>
      <c r="AX141" s="39"/>
      <c r="AY141" s="39"/>
      <c r="AZ141" s="40"/>
      <c r="BA141" s="41"/>
    </row>
    <row r="142" spans="1:53" s="58" customFormat="1" ht="21.75" customHeight="1">
      <c r="A142" s="113"/>
      <c r="B142" s="129"/>
      <c r="C142" s="110"/>
      <c r="D142" s="140"/>
      <c r="E142" s="26" t="s">
        <v>59</v>
      </c>
      <c r="F142" s="13">
        <f t="shared" si="80"/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  <c r="AQ142" s="33"/>
      <c r="AR142" s="54"/>
      <c r="AS142" s="55"/>
      <c r="AT142" s="55"/>
      <c r="AU142" s="55"/>
      <c r="AV142" s="55"/>
      <c r="AW142" s="55"/>
      <c r="AX142" s="55"/>
      <c r="AY142" s="55"/>
      <c r="AZ142" s="56"/>
      <c r="BA142" s="57"/>
    </row>
    <row r="143" spans="1:53" s="42" customFormat="1" ht="21.75" customHeight="1">
      <c r="A143" s="111" t="s">
        <v>97</v>
      </c>
      <c r="B143" s="105" t="s">
        <v>101</v>
      </c>
      <c r="C143" s="108" t="s">
        <v>191</v>
      </c>
      <c r="D143" s="102" t="s">
        <v>173</v>
      </c>
      <c r="E143" s="26" t="s">
        <v>47</v>
      </c>
      <c r="F143" s="13">
        <f t="shared" ref="F143:F148" si="82">G143+H143+I143+J143+K143+L143</f>
        <v>5583.326</v>
      </c>
      <c r="G143" s="14">
        <f t="shared" ref="G143:L143" si="83">G144+G146+G147+G148</f>
        <v>3949.9850000000001</v>
      </c>
      <c r="H143" s="14">
        <f t="shared" si="83"/>
        <v>0</v>
      </c>
      <c r="I143" s="14">
        <f t="shared" si="83"/>
        <v>61.08</v>
      </c>
      <c r="J143" s="14">
        <f t="shared" si="83"/>
        <v>1572.261</v>
      </c>
      <c r="K143" s="73">
        <f t="shared" si="83"/>
        <v>0</v>
      </c>
      <c r="L143" s="73">
        <f t="shared" si="83"/>
        <v>0</v>
      </c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8"/>
      <c r="AS143" s="39"/>
      <c r="AT143" s="39"/>
      <c r="AU143" s="39"/>
      <c r="AV143" s="39"/>
      <c r="AW143" s="39"/>
      <c r="AX143" s="39"/>
      <c r="AY143" s="39"/>
      <c r="AZ143" s="40"/>
      <c r="BA143" s="41"/>
    </row>
    <row r="144" spans="1:53" s="42" customFormat="1" ht="21.75" customHeight="1">
      <c r="A144" s="112"/>
      <c r="B144" s="128"/>
      <c r="C144" s="109"/>
      <c r="D144" s="139"/>
      <c r="E144" s="26" t="s">
        <v>56</v>
      </c>
      <c r="F144" s="13">
        <f t="shared" si="82"/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8"/>
      <c r="AS144" s="39"/>
      <c r="AT144" s="39"/>
      <c r="AU144" s="39"/>
      <c r="AV144" s="39"/>
      <c r="AW144" s="39"/>
      <c r="AX144" s="39"/>
      <c r="AY144" s="39"/>
      <c r="AZ144" s="40"/>
      <c r="BA144" s="41"/>
    </row>
    <row r="145" spans="1:53" s="42" customFormat="1" ht="29.25" customHeight="1">
      <c r="A145" s="112"/>
      <c r="B145" s="128"/>
      <c r="C145" s="109"/>
      <c r="D145" s="139"/>
      <c r="E145" s="25" t="s">
        <v>185</v>
      </c>
      <c r="F145" s="13">
        <f>G145+H145+I145+J145+K145+L145</f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8"/>
      <c r="AS145" s="39"/>
      <c r="AT145" s="39"/>
      <c r="AU145" s="39"/>
      <c r="AV145" s="39"/>
      <c r="AW145" s="39"/>
      <c r="AX145" s="39"/>
      <c r="AY145" s="39"/>
      <c r="AZ145" s="40"/>
      <c r="BA145" s="41"/>
    </row>
    <row r="146" spans="1:53" s="42" customFormat="1" ht="21.75" customHeight="1">
      <c r="A146" s="112"/>
      <c r="B146" s="128"/>
      <c r="C146" s="109"/>
      <c r="D146" s="139"/>
      <c r="E146" s="26" t="s">
        <v>57</v>
      </c>
      <c r="F146" s="13">
        <f t="shared" si="82"/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8"/>
      <c r="AS146" s="39"/>
      <c r="AT146" s="39"/>
      <c r="AU146" s="39"/>
      <c r="AV146" s="39"/>
      <c r="AW146" s="39"/>
      <c r="AX146" s="39"/>
      <c r="AY146" s="39"/>
      <c r="AZ146" s="40"/>
      <c r="BA146" s="41"/>
    </row>
    <row r="147" spans="1:53" s="42" customFormat="1" ht="21.75" customHeight="1">
      <c r="A147" s="112"/>
      <c r="B147" s="128"/>
      <c r="C147" s="109"/>
      <c r="D147" s="139"/>
      <c r="E147" s="26" t="s">
        <v>58</v>
      </c>
      <c r="F147" s="13">
        <f t="shared" si="82"/>
        <v>5583.326</v>
      </c>
      <c r="G147" s="17">
        <v>3949.9850000000001</v>
      </c>
      <c r="H147" s="16">
        <v>0</v>
      </c>
      <c r="I147" s="16">
        <v>61.08</v>
      </c>
      <c r="J147" s="17">
        <f>878.261+200+494</f>
        <v>1572.261</v>
      </c>
      <c r="K147" s="16">
        <v>0</v>
      </c>
      <c r="L147" s="16">
        <v>0</v>
      </c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8"/>
      <c r="AS147" s="39"/>
      <c r="AT147" s="39"/>
      <c r="AU147" s="39"/>
      <c r="AV147" s="39"/>
      <c r="AW147" s="39"/>
      <c r="AX147" s="39"/>
      <c r="AY147" s="39"/>
      <c r="AZ147" s="40"/>
      <c r="BA147" s="41"/>
    </row>
    <row r="148" spans="1:53" s="58" customFormat="1" ht="18.75" customHeight="1">
      <c r="A148" s="113"/>
      <c r="B148" s="129"/>
      <c r="C148" s="110"/>
      <c r="D148" s="140"/>
      <c r="E148" s="26" t="s">
        <v>59</v>
      </c>
      <c r="F148" s="13">
        <f t="shared" si="82"/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  <c r="AQ148" s="33"/>
      <c r="AR148" s="54"/>
      <c r="AS148" s="55"/>
      <c r="AT148" s="55"/>
      <c r="AU148" s="55"/>
      <c r="AV148" s="55"/>
      <c r="AW148" s="55"/>
      <c r="AX148" s="55"/>
      <c r="AY148" s="55"/>
      <c r="AZ148" s="56"/>
      <c r="BA148" s="57"/>
    </row>
    <row r="149" spans="1:53" s="58" customFormat="1" ht="21.75" customHeight="1">
      <c r="A149" s="111" t="s">
        <v>94</v>
      </c>
      <c r="B149" s="105" t="s">
        <v>104</v>
      </c>
      <c r="C149" s="108">
        <v>2021</v>
      </c>
      <c r="D149" s="102" t="s">
        <v>88</v>
      </c>
      <c r="E149" s="26" t="s">
        <v>47</v>
      </c>
      <c r="F149" s="13">
        <f t="shared" ref="F149:F154" si="84">G149+H149+I149+J149+K149+L149</f>
        <v>354.69155999999998</v>
      </c>
      <c r="G149" s="14">
        <f>G150+G152+G153+G154</f>
        <v>354.69155999999998</v>
      </c>
      <c r="H149" s="14">
        <f>H150+H152+H153+H154</f>
        <v>0</v>
      </c>
      <c r="I149" s="14">
        <f>I150+I152+I153+I154</f>
        <v>0</v>
      </c>
      <c r="J149" s="14">
        <f>J150+J152+J153+J154</f>
        <v>0</v>
      </c>
      <c r="K149" s="14">
        <f t="shared" ref="K149:L149" si="85">K150+K152+K153+K154</f>
        <v>0</v>
      </c>
      <c r="L149" s="14">
        <f t="shared" si="85"/>
        <v>0</v>
      </c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  <c r="AQ149" s="33"/>
      <c r="AR149" s="54"/>
      <c r="AS149" s="55"/>
      <c r="AT149" s="55"/>
      <c r="AU149" s="55"/>
      <c r="AV149" s="55"/>
      <c r="AW149" s="55"/>
      <c r="AX149" s="55"/>
      <c r="AY149" s="55"/>
      <c r="AZ149" s="56"/>
      <c r="BA149" s="57"/>
    </row>
    <row r="150" spans="1:53" s="58" customFormat="1" ht="21.75" customHeight="1">
      <c r="A150" s="112"/>
      <c r="B150" s="128"/>
      <c r="C150" s="109"/>
      <c r="D150" s="139"/>
      <c r="E150" s="26" t="s">
        <v>56</v>
      </c>
      <c r="F150" s="13">
        <f t="shared" si="84"/>
        <v>336.95697999999999</v>
      </c>
      <c r="G150" s="17">
        <v>336.95697999999999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  <c r="AQ150" s="33"/>
      <c r="AR150" s="54"/>
      <c r="AS150" s="55"/>
      <c r="AT150" s="55"/>
      <c r="AU150" s="55"/>
      <c r="AV150" s="55"/>
      <c r="AW150" s="55"/>
      <c r="AX150" s="55"/>
      <c r="AY150" s="55"/>
      <c r="AZ150" s="56"/>
      <c r="BA150" s="57"/>
    </row>
    <row r="151" spans="1:53" s="58" customFormat="1" ht="27" customHeight="1">
      <c r="A151" s="112"/>
      <c r="B151" s="128"/>
      <c r="C151" s="109"/>
      <c r="D151" s="139"/>
      <c r="E151" s="25" t="s">
        <v>185</v>
      </c>
      <c r="F151" s="13">
        <f>G151+H151+I151+J151+K151+L151</f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  <c r="AQ151" s="33"/>
      <c r="AR151" s="54"/>
      <c r="AS151" s="55"/>
      <c r="AT151" s="55"/>
      <c r="AU151" s="55"/>
      <c r="AV151" s="55"/>
      <c r="AW151" s="55"/>
      <c r="AX151" s="55"/>
      <c r="AY151" s="55"/>
      <c r="AZ151" s="56"/>
      <c r="BA151" s="57"/>
    </row>
    <row r="152" spans="1:53" s="58" customFormat="1" ht="21.75" customHeight="1">
      <c r="A152" s="112"/>
      <c r="B152" s="128"/>
      <c r="C152" s="109"/>
      <c r="D152" s="139"/>
      <c r="E152" s="26" t="s">
        <v>57</v>
      </c>
      <c r="F152" s="13">
        <f t="shared" si="84"/>
        <v>17.734580000000001</v>
      </c>
      <c r="G152" s="17">
        <v>17.734580000000001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54"/>
      <c r="AS152" s="55"/>
      <c r="AT152" s="55"/>
      <c r="AU152" s="55"/>
      <c r="AV152" s="55"/>
      <c r="AW152" s="55"/>
      <c r="AX152" s="55"/>
      <c r="AY152" s="55"/>
      <c r="AZ152" s="56"/>
      <c r="BA152" s="57"/>
    </row>
    <row r="153" spans="1:53" s="58" customFormat="1" ht="21.75" customHeight="1">
      <c r="A153" s="112"/>
      <c r="B153" s="128"/>
      <c r="C153" s="109"/>
      <c r="D153" s="139"/>
      <c r="E153" s="26" t="s">
        <v>58</v>
      </c>
      <c r="F153" s="13">
        <f t="shared" si="84"/>
        <v>0</v>
      </c>
      <c r="G153" s="16"/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  <c r="AQ153" s="33"/>
      <c r="AR153" s="54"/>
      <c r="AS153" s="55"/>
      <c r="AT153" s="55"/>
      <c r="AU153" s="55"/>
      <c r="AV153" s="55"/>
      <c r="AW153" s="55"/>
      <c r="AX153" s="55"/>
      <c r="AY153" s="55"/>
      <c r="AZ153" s="56"/>
      <c r="BA153" s="57"/>
    </row>
    <row r="154" spans="1:53" s="58" customFormat="1" ht="19.5" customHeight="1">
      <c r="A154" s="113"/>
      <c r="B154" s="129"/>
      <c r="C154" s="110"/>
      <c r="D154" s="140"/>
      <c r="E154" s="26" t="s">
        <v>59</v>
      </c>
      <c r="F154" s="13">
        <f t="shared" si="84"/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  <c r="AQ154" s="33"/>
      <c r="AR154" s="54"/>
      <c r="AS154" s="55"/>
      <c r="AT154" s="55"/>
      <c r="AU154" s="55"/>
      <c r="AV154" s="55"/>
      <c r="AW154" s="55"/>
      <c r="AX154" s="55"/>
      <c r="AY154" s="55"/>
      <c r="AZ154" s="56"/>
      <c r="BA154" s="57"/>
    </row>
    <row r="155" spans="1:53" s="42" customFormat="1" ht="21.75" customHeight="1">
      <c r="A155" s="111" t="s">
        <v>95</v>
      </c>
      <c r="B155" s="117" t="s">
        <v>122</v>
      </c>
      <c r="C155" s="108" t="s">
        <v>149</v>
      </c>
      <c r="D155" s="102" t="s">
        <v>175</v>
      </c>
      <c r="E155" s="26" t="s">
        <v>47</v>
      </c>
      <c r="F155" s="13">
        <f t="shared" ref="F155:F160" si="86">G155+H155+I155+J155+K155+L155</f>
        <v>124293.43999999999</v>
      </c>
      <c r="G155" s="14">
        <f t="shared" ref="G155:H155" si="87">G156+G158+G159+G160</f>
        <v>15936.712</v>
      </c>
      <c r="H155" s="14">
        <f t="shared" si="87"/>
        <v>17002.364999999998</v>
      </c>
      <c r="I155" s="14">
        <f>I156+I158+I159+I160</f>
        <v>20471.473999999998</v>
      </c>
      <c r="J155" s="14">
        <f>J156+J158+J159+J160</f>
        <v>22310.907999999999</v>
      </c>
      <c r="K155" s="73">
        <f>K156+K158+K159+K160</f>
        <v>23520.794999999998</v>
      </c>
      <c r="L155" s="73">
        <f>L156+L158+L159+L160</f>
        <v>25051.186000000002</v>
      </c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8"/>
      <c r="AS155" s="39"/>
      <c r="AT155" s="39"/>
      <c r="AU155" s="39"/>
      <c r="AV155" s="39"/>
      <c r="AW155" s="39"/>
      <c r="AX155" s="39"/>
      <c r="AY155" s="39"/>
      <c r="AZ155" s="40"/>
      <c r="BA155" s="41"/>
    </row>
    <row r="156" spans="1:53" s="42" customFormat="1" ht="21.75" customHeight="1">
      <c r="A156" s="112"/>
      <c r="B156" s="118"/>
      <c r="C156" s="109"/>
      <c r="D156" s="139"/>
      <c r="E156" s="26" t="s">
        <v>56</v>
      </c>
      <c r="F156" s="13">
        <f t="shared" si="86"/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F156" s="37"/>
      <c r="AG156" s="37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8"/>
      <c r="AS156" s="39"/>
      <c r="AT156" s="39"/>
      <c r="AU156" s="39"/>
      <c r="AV156" s="39"/>
      <c r="AW156" s="39"/>
      <c r="AX156" s="39"/>
      <c r="AY156" s="39"/>
      <c r="AZ156" s="40"/>
      <c r="BA156" s="41"/>
    </row>
    <row r="157" spans="1:53" s="42" customFormat="1" ht="25.5" customHeight="1">
      <c r="A157" s="112"/>
      <c r="B157" s="118"/>
      <c r="C157" s="109"/>
      <c r="D157" s="139"/>
      <c r="E157" s="25" t="s">
        <v>185</v>
      </c>
      <c r="F157" s="13">
        <f>G157+H157+I157+J157+K157+L157</f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F157" s="37"/>
      <c r="AG157" s="37"/>
      <c r="AH157" s="37"/>
      <c r="AI157" s="37"/>
      <c r="AJ157" s="37"/>
      <c r="AK157" s="37"/>
      <c r="AL157" s="37"/>
      <c r="AM157" s="37"/>
      <c r="AN157" s="37"/>
      <c r="AO157" s="37"/>
      <c r="AP157" s="37"/>
      <c r="AQ157" s="37"/>
      <c r="AR157" s="38"/>
      <c r="AS157" s="39"/>
      <c r="AT157" s="39"/>
      <c r="AU157" s="39"/>
      <c r="AV157" s="39"/>
      <c r="AW157" s="39"/>
      <c r="AX157" s="39"/>
      <c r="AY157" s="39"/>
      <c r="AZ157" s="40"/>
      <c r="BA157" s="41"/>
    </row>
    <row r="158" spans="1:53" s="42" customFormat="1" ht="21.75" customHeight="1">
      <c r="A158" s="112"/>
      <c r="B158" s="118"/>
      <c r="C158" s="109"/>
      <c r="D158" s="139"/>
      <c r="E158" s="26" t="s">
        <v>57</v>
      </c>
      <c r="F158" s="13">
        <f t="shared" si="86"/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F158" s="37"/>
      <c r="AG158" s="37"/>
      <c r="AH158" s="37"/>
      <c r="AI158" s="37"/>
      <c r="AJ158" s="37"/>
      <c r="AK158" s="37"/>
      <c r="AL158" s="37"/>
      <c r="AM158" s="37"/>
      <c r="AN158" s="37"/>
      <c r="AO158" s="37"/>
      <c r="AP158" s="37"/>
      <c r="AQ158" s="37"/>
      <c r="AR158" s="38"/>
      <c r="AS158" s="39"/>
      <c r="AT158" s="39"/>
      <c r="AU158" s="39"/>
      <c r="AV158" s="39"/>
      <c r="AW158" s="39"/>
      <c r="AX158" s="39"/>
      <c r="AY158" s="39"/>
      <c r="AZ158" s="40"/>
      <c r="BA158" s="41"/>
    </row>
    <row r="159" spans="1:53" s="42" customFormat="1" ht="21.75" customHeight="1">
      <c r="A159" s="112"/>
      <c r="B159" s="118"/>
      <c r="C159" s="109"/>
      <c r="D159" s="139"/>
      <c r="E159" s="26" t="s">
        <v>58</v>
      </c>
      <c r="F159" s="13">
        <f t="shared" si="86"/>
        <v>124293.43999999999</v>
      </c>
      <c r="G159" s="17">
        <v>15936.712</v>
      </c>
      <c r="H159" s="16">
        <f>16910.958+91.407</f>
        <v>17002.364999999998</v>
      </c>
      <c r="I159" s="16">
        <v>20471.473999999998</v>
      </c>
      <c r="J159" s="17">
        <f>22364.708+45-98.8</f>
        <v>22310.907999999999</v>
      </c>
      <c r="K159" s="16">
        <v>23520.794999999998</v>
      </c>
      <c r="L159" s="16">
        <v>25051.186000000002</v>
      </c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8"/>
      <c r="AS159" s="39"/>
      <c r="AT159" s="39"/>
      <c r="AU159" s="39"/>
      <c r="AV159" s="39"/>
      <c r="AW159" s="39"/>
      <c r="AX159" s="39"/>
      <c r="AY159" s="39"/>
      <c r="AZ159" s="40"/>
      <c r="BA159" s="41"/>
    </row>
    <row r="160" spans="1:53" s="58" customFormat="1" ht="21.75" customHeight="1">
      <c r="A160" s="113"/>
      <c r="B160" s="119"/>
      <c r="C160" s="110"/>
      <c r="D160" s="140"/>
      <c r="E160" s="26" t="s">
        <v>59</v>
      </c>
      <c r="F160" s="13">
        <f t="shared" si="86"/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  <c r="AQ160" s="33"/>
      <c r="AR160" s="54"/>
      <c r="AS160" s="55"/>
      <c r="AT160" s="55"/>
      <c r="AU160" s="55"/>
      <c r="AV160" s="55"/>
      <c r="AW160" s="55"/>
      <c r="AX160" s="55"/>
      <c r="AY160" s="55"/>
      <c r="AZ160" s="56"/>
      <c r="BA160" s="57"/>
    </row>
    <row r="161" spans="1:53" s="42" customFormat="1" ht="21.75" customHeight="1">
      <c r="A161" s="111" t="s">
        <v>96</v>
      </c>
      <c r="B161" s="105" t="s">
        <v>85</v>
      </c>
      <c r="C161" s="108" t="s">
        <v>153</v>
      </c>
      <c r="D161" s="102" t="s">
        <v>176</v>
      </c>
      <c r="E161" s="26" t="s">
        <v>47</v>
      </c>
      <c r="F161" s="13">
        <f t="shared" ref="F161:F166" si="88">G161+H161+I161+J161+K161+L161</f>
        <v>39368.294000000002</v>
      </c>
      <c r="G161" s="14">
        <f t="shared" ref="G161:I161" si="89">G162+G164+G165+G166</f>
        <v>4987.1719999999996</v>
      </c>
      <c r="H161" s="14">
        <f t="shared" si="89"/>
        <v>5411.7749999999996</v>
      </c>
      <c r="I161" s="14">
        <f t="shared" si="89"/>
        <v>6502.9970000000003</v>
      </c>
      <c r="J161" s="14">
        <f t="shared" ref="J161:L161" si="90">J162+J164+J165+J166</f>
        <v>7027.9129999999996</v>
      </c>
      <c r="K161" s="73">
        <f t="shared" si="90"/>
        <v>7488.6750000000002</v>
      </c>
      <c r="L161" s="73">
        <f t="shared" si="90"/>
        <v>7949.7619999999997</v>
      </c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8"/>
      <c r="AS161" s="39"/>
      <c r="AT161" s="39"/>
      <c r="AU161" s="39"/>
      <c r="AV161" s="39"/>
      <c r="AW161" s="39"/>
      <c r="AX161" s="39"/>
      <c r="AY161" s="39"/>
      <c r="AZ161" s="40"/>
      <c r="BA161" s="41"/>
    </row>
    <row r="162" spans="1:53" s="42" customFormat="1" ht="21.75" customHeight="1">
      <c r="A162" s="112"/>
      <c r="B162" s="118"/>
      <c r="C162" s="109"/>
      <c r="D162" s="103"/>
      <c r="E162" s="26" t="s">
        <v>56</v>
      </c>
      <c r="F162" s="13">
        <f t="shared" si="88"/>
        <v>0</v>
      </c>
      <c r="G162" s="16">
        <v>0</v>
      </c>
      <c r="H162" s="16">
        <v>0</v>
      </c>
      <c r="I162" s="16">
        <v>0</v>
      </c>
      <c r="J162" s="16">
        <v>0</v>
      </c>
      <c r="K162" s="16">
        <v>0</v>
      </c>
      <c r="L162" s="16">
        <v>0</v>
      </c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8"/>
      <c r="AS162" s="39"/>
      <c r="AT162" s="39"/>
      <c r="AU162" s="39"/>
      <c r="AV162" s="39"/>
      <c r="AW162" s="39"/>
      <c r="AX162" s="39"/>
      <c r="AY162" s="39"/>
      <c r="AZ162" s="40"/>
      <c r="BA162" s="41"/>
    </row>
    <row r="163" spans="1:53" s="42" customFormat="1" ht="25.5" customHeight="1">
      <c r="A163" s="112"/>
      <c r="B163" s="118"/>
      <c r="C163" s="109"/>
      <c r="D163" s="103"/>
      <c r="E163" s="25" t="s">
        <v>185</v>
      </c>
      <c r="F163" s="13">
        <f>G163+H163+I163+J163+K163+L163</f>
        <v>0</v>
      </c>
      <c r="G163" s="16">
        <v>0</v>
      </c>
      <c r="H163" s="16">
        <v>0</v>
      </c>
      <c r="I163" s="16">
        <v>0</v>
      </c>
      <c r="J163" s="16">
        <v>0</v>
      </c>
      <c r="K163" s="16">
        <v>0</v>
      </c>
      <c r="L163" s="16">
        <v>0</v>
      </c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8"/>
      <c r="AS163" s="39"/>
      <c r="AT163" s="39"/>
      <c r="AU163" s="39"/>
      <c r="AV163" s="39"/>
      <c r="AW163" s="39"/>
      <c r="AX163" s="39"/>
      <c r="AY163" s="39"/>
      <c r="AZ163" s="40"/>
      <c r="BA163" s="41"/>
    </row>
    <row r="164" spans="1:53" s="42" customFormat="1" ht="21.75" customHeight="1">
      <c r="A164" s="112"/>
      <c r="B164" s="118"/>
      <c r="C164" s="109"/>
      <c r="D164" s="103"/>
      <c r="E164" s="26" t="s">
        <v>57</v>
      </c>
      <c r="F164" s="13">
        <f t="shared" si="88"/>
        <v>0</v>
      </c>
      <c r="G164" s="16">
        <v>0</v>
      </c>
      <c r="H164" s="16">
        <v>0</v>
      </c>
      <c r="I164" s="16">
        <v>0</v>
      </c>
      <c r="J164" s="16">
        <v>0</v>
      </c>
      <c r="K164" s="16">
        <v>0</v>
      </c>
      <c r="L164" s="16">
        <v>0</v>
      </c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8"/>
      <c r="AS164" s="39"/>
      <c r="AT164" s="39"/>
      <c r="AU164" s="39"/>
      <c r="AV164" s="39"/>
      <c r="AW164" s="39"/>
      <c r="AX164" s="39"/>
      <c r="AY164" s="39"/>
      <c r="AZ164" s="40"/>
      <c r="BA164" s="41"/>
    </row>
    <row r="165" spans="1:53" s="42" customFormat="1" ht="21.75" customHeight="1">
      <c r="A165" s="112"/>
      <c r="B165" s="118"/>
      <c r="C165" s="109"/>
      <c r="D165" s="103"/>
      <c r="E165" s="26" t="s">
        <v>58</v>
      </c>
      <c r="F165" s="13">
        <f t="shared" si="88"/>
        <v>39368.294000000002</v>
      </c>
      <c r="G165" s="17">
        <v>4987.1719999999996</v>
      </c>
      <c r="H165" s="16">
        <v>5411.7749999999996</v>
      </c>
      <c r="I165" s="16">
        <v>6502.9970000000003</v>
      </c>
      <c r="J165" s="16">
        <v>7027.9129999999996</v>
      </c>
      <c r="K165" s="16">
        <v>7488.6750000000002</v>
      </c>
      <c r="L165" s="16">
        <v>7949.7619999999997</v>
      </c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8"/>
      <c r="AS165" s="39"/>
      <c r="AT165" s="39"/>
      <c r="AU165" s="39"/>
      <c r="AV165" s="39"/>
      <c r="AW165" s="39"/>
      <c r="AX165" s="39"/>
      <c r="AY165" s="39"/>
      <c r="AZ165" s="40"/>
      <c r="BA165" s="41"/>
    </row>
    <row r="166" spans="1:53" s="58" customFormat="1" ht="21.75" customHeight="1">
      <c r="A166" s="113"/>
      <c r="B166" s="119"/>
      <c r="C166" s="110"/>
      <c r="D166" s="104"/>
      <c r="E166" s="26" t="s">
        <v>59</v>
      </c>
      <c r="F166" s="13">
        <f t="shared" si="88"/>
        <v>0</v>
      </c>
      <c r="G166" s="16">
        <v>0</v>
      </c>
      <c r="H166" s="16">
        <v>0</v>
      </c>
      <c r="I166" s="16">
        <v>0</v>
      </c>
      <c r="J166" s="16">
        <v>0</v>
      </c>
      <c r="K166" s="16">
        <v>0</v>
      </c>
      <c r="L166" s="16">
        <v>0</v>
      </c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  <c r="AQ166" s="33"/>
      <c r="AR166" s="54"/>
      <c r="AS166" s="55"/>
      <c r="AT166" s="55"/>
      <c r="AU166" s="55"/>
      <c r="AV166" s="55"/>
      <c r="AW166" s="55"/>
      <c r="AX166" s="55"/>
      <c r="AY166" s="55"/>
      <c r="AZ166" s="56"/>
      <c r="BA166" s="57"/>
    </row>
    <row r="167" spans="1:53" s="42" customFormat="1" ht="21.75" customHeight="1">
      <c r="A167" s="111" t="s">
        <v>105</v>
      </c>
      <c r="B167" s="105" t="s">
        <v>123</v>
      </c>
      <c r="C167" s="108" t="s">
        <v>149</v>
      </c>
      <c r="D167" s="131" t="s">
        <v>174</v>
      </c>
      <c r="E167" s="26" t="s">
        <v>47</v>
      </c>
      <c r="F167" s="13">
        <f t="shared" ref="F167:F172" si="91">G167+H167+I167+J167+K167+L167</f>
        <v>185853.44164999999</v>
      </c>
      <c r="G167" s="14">
        <f t="shared" ref="G167:I167" si="92">G168+G170+G171+G172</f>
        <v>24697.937999999998</v>
      </c>
      <c r="H167" s="14">
        <f t="shared" si="92"/>
        <v>26229.38365</v>
      </c>
      <c r="I167" s="14">
        <f t="shared" si="92"/>
        <v>31748.867999999999</v>
      </c>
      <c r="J167" s="14">
        <f t="shared" ref="J167:L167" si="93">J168+J170+J171+J172</f>
        <v>33198.210000000006</v>
      </c>
      <c r="K167" s="73">
        <f t="shared" si="93"/>
        <v>33908.911</v>
      </c>
      <c r="L167" s="73">
        <f t="shared" si="93"/>
        <v>36070.131000000001</v>
      </c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F167" s="37"/>
      <c r="AG167" s="37"/>
      <c r="AH167" s="37"/>
      <c r="AI167" s="37"/>
      <c r="AJ167" s="37"/>
      <c r="AK167" s="37"/>
      <c r="AL167" s="37"/>
      <c r="AM167" s="37"/>
      <c r="AN167" s="37"/>
      <c r="AO167" s="37"/>
      <c r="AP167" s="37"/>
      <c r="AQ167" s="37"/>
      <c r="AR167" s="38"/>
      <c r="AS167" s="39"/>
      <c r="AT167" s="39"/>
      <c r="AU167" s="39"/>
      <c r="AV167" s="39"/>
      <c r="AW167" s="39"/>
      <c r="AX167" s="39"/>
      <c r="AY167" s="39"/>
      <c r="AZ167" s="40"/>
      <c r="BA167" s="41"/>
    </row>
    <row r="168" spans="1:53" s="42" customFormat="1" ht="21.75" customHeight="1">
      <c r="A168" s="112"/>
      <c r="B168" s="118"/>
      <c r="C168" s="109"/>
      <c r="D168" s="131"/>
      <c r="E168" s="26" t="s">
        <v>56</v>
      </c>
      <c r="F168" s="13">
        <f t="shared" si="91"/>
        <v>0</v>
      </c>
      <c r="G168" s="16">
        <v>0</v>
      </c>
      <c r="H168" s="16">
        <v>0</v>
      </c>
      <c r="I168" s="16">
        <v>0</v>
      </c>
      <c r="J168" s="16">
        <v>0</v>
      </c>
      <c r="K168" s="16">
        <v>0</v>
      </c>
      <c r="L168" s="16">
        <v>0</v>
      </c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F168" s="37"/>
      <c r="AG168" s="37"/>
      <c r="AH168" s="37"/>
      <c r="AI168" s="37"/>
      <c r="AJ168" s="37"/>
      <c r="AK168" s="37"/>
      <c r="AL168" s="37"/>
      <c r="AM168" s="37"/>
      <c r="AN168" s="37"/>
      <c r="AO168" s="37"/>
      <c r="AP168" s="37"/>
      <c r="AQ168" s="37"/>
      <c r="AR168" s="38"/>
      <c r="AS168" s="39"/>
      <c r="AT168" s="39"/>
      <c r="AU168" s="39"/>
      <c r="AV168" s="39"/>
      <c r="AW168" s="39"/>
      <c r="AX168" s="39"/>
      <c r="AY168" s="39"/>
      <c r="AZ168" s="40"/>
      <c r="BA168" s="41"/>
    </row>
    <row r="169" spans="1:53" s="42" customFormat="1" ht="30.75" customHeight="1">
      <c r="A169" s="112"/>
      <c r="B169" s="118"/>
      <c r="C169" s="109"/>
      <c r="D169" s="131"/>
      <c r="E169" s="25" t="s">
        <v>185</v>
      </c>
      <c r="F169" s="13">
        <f>G169+H169+I169+J169+K169+L169</f>
        <v>0</v>
      </c>
      <c r="G169" s="16">
        <v>0</v>
      </c>
      <c r="H169" s="16">
        <v>0</v>
      </c>
      <c r="I169" s="16">
        <v>0</v>
      </c>
      <c r="J169" s="16">
        <v>0</v>
      </c>
      <c r="K169" s="16">
        <v>0</v>
      </c>
      <c r="L169" s="16">
        <v>0</v>
      </c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F169" s="37"/>
      <c r="AG169" s="37"/>
      <c r="AH169" s="37"/>
      <c r="AI169" s="37"/>
      <c r="AJ169" s="37"/>
      <c r="AK169" s="37"/>
      <c r="AL169" s="37"/>
      <c r="AM169" s="37"/>
      <c r="AN169" s="37"/>
      <c r="AO169" s="37"/>
      <c r="AP169" s="37"/>
      <c r="AQ169" s="37"/>
      <c r="AR169" s="38"/>
      <c r="AS169" s="39"/>
      <c r="AT169" s="39"/>
      <c r="AU169" s="39"/>
      <c r="AV169" s="39"/>
      <c r="AW169" s="39"/>
      <c r="AX169" s="39"/>
      <c r="AY169" s="39"/>
      <c r="AZ169" s="40"/>
      <c r="BA169" s="41"/>
    </row>
    <row r="170" spans="1:53" s="42" customFormat="1" ht="21.75" customHeight="1">
      <c r="A170" s="112"/>
      <c r="B170" s="118"/>
      <c r="C170" s="109"/>
      <c r="D170" s="131"/>
      <c r="E170" s="26" t="s">
        <v>57</v>
      </c>
      <c r="F170" s="13">
        <f t="shared" si="91"/>
        <v>0</v>
      </c>
      <c r="G170" s="16">
        <v>0</v>
      </c>
      <c r="H170" s="16">
        <v>0</v>
      </c>
      <c r="I170" s="16">
        <v>0</v>
      </c>
      <c r="J170" s="16">
        <v>0</v>
      </c>
      <c r="K170" s="16">
        <v>0</v>
      </c>
      <c r="L170" s="16">
        <v>0</v>
      </c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8"/>
      <c r="AS170" s="39"/>
      <c r="AT170" s="39"/>
      <c r="AU170" s="39"/>
      <c r="AV170" s="39"/>
      <c r="AW170" s="39"/>
      <c r="AX170" s="39"/>
      <c r="AY170" s="39"/>
      <c r="AZ170" s="40"/>
      <c r="BA170" s="41"/>
    </row>
    <row r="171" spans="1:53" s="42" customFormat="1" ht="21.75" customHeight="1">
      <c r="A171" s="112"/>
      <c r="B171" s="118"/>
      <c r="C171" s="109"/>
      <c r="D171" s="131"/>
      <c r="E171" s="26" t="s">
        <v>58</v>
      </c>
      <c r="F171" s="13">
        <f t="shared" si="91"/>
        <v>185853.44164999999</v>
      </c>
      <c r="G171" s="17">
        <v>24697.937999999998</v>
      </c>
      <c r="H171" s="16">
        <f>26465.209-457.031+221.20565</f>
        <v>26229.38365</v>
      </c>
      <c r="I171" s="16">
        <f>31748.868</f>
        <v>31748.867999999999</v>
      </c>
      <c r="J171" s="17">
        <f>33833.588-200+58.622-494</f>
        <v>33198.210000000006</v>
      </c>
      <c r="K171" s="16">
        <v>33908.911</v>
      </c>
      <c r="L171" s="16">
        <v>36070.131000000001</v>
      </c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F171" s="37"/>
      <c r="AG171" s="37"/>
      <c r="AH171" s="37"/>
      <c r="AI171" s="37"/>
      <c r="AJ171" s="37"/>
      <c r="AK171" s="37"/>
      <c r="AL171" s="37"/>
      <c r="AM171" s="37"/>
      <c r="AN171" s="37"/>
      <c r="AO171" s="37"/>
      <c r="AP171" s="37"/>
      <c r="AQ171" s="37"/>
      <c r="AR171" s="38"/>
      <c r="AS171" s="39"/>
      <c r="AT171" s="39"/>
      <c r="AU171" s="39"/>
      <c r="AV171" s="39"/>
      <c r="AW171" s="39"/>
      <c r="AX171" s="39"/>
      <c r="AY171" s="39"/>
      <c r="AZ171" s="40"/>
      <c r="BA171" s="41"/>
    </row>
    <row r="172" spans="1:53" s="58" customFormat="1" ht="21.75" customHeight="1">
      <c r="A172" s="113"/>
      <c r="B172" s="119"/>
      <c r="C172" s="110"/>
      <c r="D172" s="132"/>
      <c r="E172" s="26" t="s">
        <v>59</v>
      </c>
      <c r="F172" s="13">
        <f t="shared" si="91"/>
        <v>0</v>
      </c>
      <c r="G172" s="16">
        <v>0</v>
      </c>
      <c r="H172" s="16">
        <v>0</v>
      </c>
      <c r="I172" s="16">
        <v>0</v>
      </c>
      <c r="J172" s="16">
        <v>0</v>
      </c>
      <c r="K172" s="16">
        <v>0</v>
      </c>
      <c r="L172" s="16">
        <v>0</v>
      </c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  <c r="AQ172" s="33"/>
      <c r="AR172" s="54"/>
      <c r="AS172" s="55"/>
      <c r="AT172" s="55"/>
      <c r="AU172" s="55"/>
      <c r="AV172" s="55"/>
      <c r="AW172" s="55"/>
      <c r="AX172" s="55"/>
      <c r="AY172" s="55"/>
      <c r="AZ172" s="56"/>
      <c r="BA172" s="57"/>
    </row>
    <row r="173" spans="1:53" s="58" customFormat="1" ht="21.75" customHeight="1">
      <c r="A173" s="111" t="s">
        <v>108</v>
      </c>
      <c r="B173" s="105" t="s">
        <v>109</v>
      </c>
      <c r="C173" s="108" t="s">
        <v>181</v>
      </c>
      <c r="D173" s="102" t="s">
        <v>174</v>
      </c>
      <c r="E173" s="26" t="s">
        <v>47</v>
      </c>
      <c r="F173" s="13">
        <f t="shared" ref="F173:F178" si="94">G173+H173+I173+J173+K173+L173</f>
        <v>1035.21154</v>
      </c>
      <c r="G173" s="14">
        <f>G174+G176+G177+G178</f>
        <v>0</v>
      </c>
      <c r="H173" s="14">
        <f>H174+H176+H177+H178</f>
        <v>352.99927000000002</v>
      </c>
      <c r="I173" s="14">
        <f>I174+I176+I177+I178</f>
        <v>360.67995999999999</v>
      </c>
      <c r="J173" s="14">
        <f>J174+J176+J177+J178</f>
        <v>321.53231</v>
      </c>
      <c r="K173" s="14">
        <f t="shared" ref="K173:L173" si="95">K174+K176+K177+K178</f>
        <v>0</v>
      </c>
      <c r="L173" s="14">
        <f t="shared" si="95"/>
        <v>0</v>
      </c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  <c r="AQ173" s="33"/>
      <c r="AR173" s="54"/>
      <c r="AS173" s="55"/>
      <c r="AT173" s="55"/>
      <c r="AU173" s="55"/>
      <c r="AV173" s="55"/>
      <c r="AW173" s="55"/>
      <c r="AX173" s="55"/>
      <c r="AY173" s="55"/>
      <c r="AZ173" s="56"/>
      <c r="BA173" s="57"/>
    </row>
    <row r="174" spans="1:53" s="58" customFormat="1" ht="21.75" customHeight="1">
      <c r="A174" s="112"/>
      <c r="B174" s="128"/>
      <c r="C174" s="109"/>
      <c r="D174" s="139"/>
      <c r="E174" s="26" t="s">
        <v>56</v>
      </c>
      <c r="F174" s="13">
        <f t="shared" si="94"/>
        <v>982.80286999999998</v>
      </c>
      <c r="G174" s="16">
        <v>0</v>
      </c>
      <c r="H174" s="16">
        <v>335.34931</v>
      </c>
      <c r="I174" s="74">
        <v>342.30331999999999</v>
      </c>
      <c r="J174" s="16">
        <v>305.15024</v>
      </c>
      <c r="K174" s="16">
        <v>0</v>
      </c>
      <c r="L174" s="16">
        <v>0</v>
      </c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  <c r="AQ174" s="33"/>
      <c r="AR174" s="54"/>
      <c r="AS174" s="55"/>
      <c r="AT174" s="55"/>
      <c r="AU174" s="55"/>
      <c r="AV174" s="55"/>
      <c r="AW174" s="55"/>
      <c r="AX174" s="55"/>
      <c r="AY174" s="55"/>
      <c r="AZ174" s="56"/>
      <c r="BA174" s="57"/>
    </row>
    <row r="175" spans="1:53" s="58" customFormat="1" ht="26.25" customHeight="1">
      <c r="A175" s="112"/>
      <c r="B175" s="128"/>
      <c r="C175" s="109"/>
      <c r="D175" s="139"/>
      <c r="E175" s="25" t="s">
        <v>185</v>
      </c>
      <c r="F175" s="13">
        <f>G175+H175+I175+J175+K175+L175</f>
        <v>0</v>
      </c>
      <c r="G175" s="16">
        <v>0</v>
      </c>
      <c r="H175" s="16">
        <v>0</v>
      </c>
      <c r="I175" s="16">
        <v>0</v>
      </c>
      <c r="J175" s="16">
        <v>0</v>
      </c>
      <c r="K175" s="16">
        <v>0</v>
      </c>
      <c r="L175" s="16">
        <v>0</v>
      </c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  <c r="AQ175" s="33"/>
      <c r="AR175" s="54"/>
      <c r="AS175" s="55"/>
      <c r="AT175" s="55"/>
      <c r="AU175" s="55"/>
      <c r="AV175" s="55"/>
      <c r="AW175" s="55"/>
      <c r="AX175" s="55"/>
      <c r="AY175" s="55"/>
      <c r="AZ175" s="56"/>
      <c r="BA175" s="57"/>
    </row>
    <row r="176" spans="1:53" s="58" customFormat="1" ht="21.75" customHeight="1">
      <c r="A176" s="112"/>
      <c r="B176" s="128"/>
      <c r="C176" s="109"/>
      <c r="D176" s="139"/>
      <c r="E176" s="26" t="s">
        <v>57</v>
      </c>
      <c r="F176" s="13">
        <f t="shared" si="94"/>
        <v>51.726460000000003</v>
      </c>
      <c r="G176" s="16">
        <v>0</v>
      </c>
      <c r="H176" s="16">
        <v>17.64996</v>
      </c>
      <c r="I176" s="74">
        <v>18.01596</v>
      </c>
      <c r="J176" s="16">
        <v>16.06054</v>
      </c>
      <c r="K176" s="16">
        <v>0</v>
      </c>
      <c r="L176" s="16">
        <v>0</v>
      </c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  <c r="AQ176" s="33"/>
      <c r="AR176" s="54"/>
      <c r="AS176" s="55"/>
      <c r="AT176" s="55"/>
      <c r="AU176" s="55"/>
      <c r="AV176" s="55"/>
      <c r="AW176" s="55"/>
      <c r="AX176" s="55"/>
      <c r="AY176" s="55"/>
      <c r="AZ176" s="56"/>
      <c r="BA176" s="57"/>
    </row>
    <row r="177" spans="1:53" s="58" customFormat="1" ht="21.75" customHeight="1">
      <c r="A177" s="112"/>
      <c r="B177" s="128"/>
      <c r="C177" s="109"/>
      <c r="D177" s="139"/>
      <c r="E177" s="26" t="s">
        <v>58</v>
      </c>
      <c r="F177" s="13">
        <f t="shared" si="94"/>
        <v>0.68220999999999998</v>
      </c>
      <c r="G177" s="16">
        <v>0</v>
      </c>
      <c r="H177" s="16">
        <v>0</v>
      </c>
      <c r="I177" s="74">
        <v>0.36068</v>
      </c>
      <c r="J177" s="76">
        <v>0.32152999999999998</v>
      </c>
      <c r="K177" s="76">
        <v>0</v>
      </c>
      <c r="L177" s="76">
        <v>0</v>
      </c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  <c r="AQ177" s="33"/>
      <c r="AR177" s="54"/>
      <c r="AS177" s="55"/>
      <c r="AT177" s="55"/>
      <c r="AU177" s="55"/>
      <c r="AV177" s="55"/>
      <c r="AW177" s="55"/>
      <c r="AX177" s="55"/>
      <c r="AY177" s="55"/>
      <c r="AZ177" s="56"/>
      <c r="BA177" s="57"/>
    </row>
    <row r="178" spans="1:53" s="58" customFormat="1" ht="21.75" customHeight="1">
      <c r="A178" s="113"/>
      <c r="B178" s="129"/>
      <c r="C178" s="110"/>
      <c r="D178" s="140"/>
      <c r="E178" s="26" t="s">
        <v>59</v>
      </c>
      <c r="F178" s="13">
        <f t="shared" si="94"/>
        <v>0</v>
      </c>
      <c r="G178" s="16">
        <v>0</v>
      </c>
      <c r="H178" s="16">
        <v>0</v>
      </c>
      <c r="I178" s="16">
        <v>0</v>
      </c>
      <c r="J178" s="16">
        <v>0</v>
      </c>
      <c r="K178" s="16">
        <v>0</v>
      </c>
      <c r="L178" s="16">
        <v>0</v>
      </c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  <c r="AQ178" s="33"/>
      <c r="AR178" s="54"/>
      <c r="AS178" s="55"/>
      <c r="AT178" s="55"/>
      <c r="AU178" s="55"/>
      <c r="AV178" s="55"/>
      <c r="AW178" s="55"/>
      <c r="AX178" s="55"/>
      <c r="AY178" s="55"/>
      <c r="AZ178" s="56"/>
      <c r="BA178" s="57"/>
    </row>
    <row r="179" spans="1:53" s="58" customFormat="1" ht="21.75" customHeight="1">
      <c r="A179" s="111" t="s">
        <v>128</v>
      </c>
      <c r="B179" s="105" t="s">
        <v>129</v>
      </c>
      <c r="C179" s="108" t="s">
        <v>178</v>
      </c>
      <c r="D179" s="102" t="s">
        <v>177</v>
      </c>
      <c r="E179" s="26" t="s">
        <v>47</v>
      </c>
      <c r="F179" s="13">
        <f t="shared" ref="F179:F184" si="96">G179+H179+I179+J179+K179+L179</f>
        <v>983.92</v>
      </c>
      <c r="G179" s="14">
        <f t="shared" ref="G179" si="97">SUM(G180:G184)</f>
        <v>0</v>
      </c>
      <c r="H179" s="14">
        <f>SUM(H180:H184)</f>
        <v>475.89</v>
      </c>
      <c r="I179" s="14">
        <f t="shared" ref="I179:J179" si="98">SUM(I180:I184)</f>
        <v>356.5</v>
      </c>
      <c r="J179" s="14">
        <f t="shared" si="98"/>
        <v>151.53</v>
      </c>
      <c r="K179" s="14">
        <f t="shared" ref="K179:L179" si="99">SUM(K180:K184)</f>
        <v>0</v>
      </c>
      <c r="L179" s="14">
        <f t="shared" si="99"/>
        <v>0</v>
      </c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  <c r="AQ179" s="33"/>
      <c r="AR179" s="54"/>
      <c r="AS179" s="55"/>
      <c r="AT179" s="55"/>
      <c r="AU179" s="55"/>
      <c r="AV179" s="55"/>
      <c r="AW179" s="55"/>
      <c r="AX179" s="55"/>
      <c r="AY179" s="55"/>
      <c r="AZ179" s="56"/>
      <c r="BA179" s="57"/>
    </row>
    <row r="180" spans="1:53" s="58" customFormat="1" ht="21.75" customHeight="1">
      <c r="A180" s="112"/>
      <c r="B180" s="128"/>
      <c r="C180" s="109"/>
      <c r="D180" s="139"/>
      <c r="E180" s="26" t="s">
        <v>56</v>
      </c>
      <c r="F180" s="13">
        <f t="shared" si="96"/>
        <v>0</v>
      </c>
      <c r="G180" s="16">
        <v>0</v>
      </c>
      <c r="H180" s="16">
        <v>0</v>
      </c>
      <c r="I180" s="16">
        <v>0</v>
      </c>
      <c r="J180" s="16">
        <v>0</v>
      </c>
      <c r="K180" s="16">
        <v>0</v>
      </c>
      <c r="L180" s="16">
        <v>0</v>
      </c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  <c r="AQ180" s="33"/>
      <c r="AR180" s="54"/>
      <c r="AS180" s="55"/>
      <c r="AT180" s="55"/>
      <c r="AU180" s="55"/>
      <c r="AV180" s="55"/>
      <c r="AW180" s="55"/>
      <c r="AX180" s="55"/>
      <c r="AY180" s="55"/>
      <c r="AZ180" s="56"/>
      <c r="BA180" s="57"/>
    </row>
    <row r="181" spans="1:53" s="58" customFormat="1" ht="27.75" customHeight="1">
      <c r="A181" s="112"/>
      <c r="B181" s="128"/>
      <c r="C181" s="109"/>
      <c r="D181" s="139"/>
      <c r="E181" s="25" t="s">
        <v>185</v>
      </c>
      <c r="F181" s="13">
        <f>G181+H181+I181+J181+K181+L181</f>
        <v>0</v>
      </c>
      <c r="G181" s="16">
        <v>0</v>
      </c>
      <c r="H181" s="16">
        <v>0</v>
      </c>
      <c r="I181" s="16">
        <v>0</v>
      </c>
      <c r="J181" s="16">
        <v>0</v>
      </c>
      <c r="K181" s="16">
        <v>0</v>
      </c>
      <c r="L181" s="16">
        <v>0</v>
      </c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  <c r="AQ181" s="33"/>
      <c r="AR181" s="54"/>
      <c r="AS181" s="55"/>
      <c r="AT181" s="55"/>
      <c r="AU181" s="55"/>
      <c r="AV181" s="55"/>
      <c r="AW181" s="55"/>
      <c r="AX181" s="55"/>
      <c r="AY181" s="55"/>
      <c r="AZ181" s="56"/>
      <c r="BA181" s="57"/>
    </row>
    <row r="182" spans="1:53" s="58" customFormat="1" ht="21.75" customHeight="1">
      <c r="A182" s="112"/>
      <c r="B182" s="128"/>
      <c r="C182" s="109"/>
      <c r="D182" s="139"/>
      <c r="E182" s="26" t="s">
        <v>57</v>
      </c>
      <c r="F182" s="13">
        <f t="shared" si="96"/>
        <v>0</v>
      </c>
      <c r="G182" s="16">
        <v>0</v>
      </c>
      <c r="H182" s="16">
        <v>0</v>
      </c>
      <c r="I182" s="16">
        <v>0</v>
      </c>
      <c r="J182" s="16">
        <v>0</v>
      </c>
      <c r="K182" s="16">
        <v>0</v>
      </c>
      <c r="L182" s="16">
        <v>0</v>
      </c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  <c r="AQ182" s="33"/>
      <c r="AR182" s="54"/>
      <c r="AS182" s="55"/>
      <c r="AT182" s="55"/>
      <c r="AU182" s="55"/>
      <c r="AV182" s="55"/>
      <c r="AW182" s="55"/>
      <c r="AX182" s="55"/>
      <c r="AY182" s="55"/>
      <c r="AZ182" s="56"/>
      <c r="BA182" s="57"/>
    </row>
    <row r="183" spans="1:53" s="58" customFormat="1" ht="21.75" customHeight="1">
      <c r="A183" s="112"/>
      <c r="B183" s="128"/>
      <c r="C183" s="109"/>
      <c r="D183" s="139"/>
      <c r="E183" s="26" t="s">
        <v>58</v>
      </c>
      <c r="F183" s="13">
        <f t="shared" si="96"/>
        <v>983.92</v>
      </c>
      <c r="G183" s="16">
        <v>0</v>
      </c>
      <c r="H183" s="17">
        <f>475.89</f>
        <v>475.89</v>
      </c>
      <c r="I183" s="16">
        <v>356.5</v>
      </c>
      <c r="J183" s="16">
        <f>52.73+98.8</f>
        <v>151.53</v>
      </c>
      <c r="K183" s="16">
        <v>0</v>
      </c>
      <c r="L183" s="16">
        <v>0</v>
      </c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  <c r="AQ183" s="33"/>
      <c r="AR183" s="54"/>
      <c r="AS183" s="55"/>
      <c r="AT183" s="55"/>
      <c r="AU183" s="55"/>
      <c r="AV183" s="55"/>
      <c r="AW183" s="55"/>
      <c r="AX183" s="55"/>
      <c r="AY183" s="55"/>
      <c r="AZ183" s="56"/>
      <c r="BA183" s="57"/>
    </row>
    <row r="184" spans="1:53" s="58" customFormat="1" ht="21.75" customHeight="1">
      <c r="A184" s="113"/>
      <c r="B184" s="129"/>
      <c r="C184" s="110"/>
      <c r="D184" s="140"/>
      <c r="E184" s="26" t="s">
        <v>59</v>
      </c>
      <c r="F184" s="13">
        <f t="shared" si="96"/>
        <v>0</v>
      </c>
      <c r="G184" s="16">
        <v>0</v>
      </c>
      <c r="H184" s="16">
        <v>0</v>
      </c>
      <c r="I184" s="16">
        <v>0</v>
      </c>
      <c r="J184" s="16">
        <v>0</v>
      </c>
      <c r="K184" s="16">
        <v>0</v>
      </c>
      <c r="L184" s="16">
        <v>0</v>
      </c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  <c r="AQ184" s="33"/>
      <c r="AR184" s="54"/>
      <c r="AS184" s="55"/>
      <c r="AT184" s="55"/>
      <c r="AU184" s="55"/>
      <c r="AV184" s="55"/>
      <c r="AW184" s="55"/>
      <c r="AX184" s="55"/>
      <c r="AY184" s="55"/>
      <c r="AZ184" s="56"/>
      <c r="BA184" s="57"/>
    </row>
    <row r="185" spans="1:53" s="58" customFormat="1" ht="21.75" customHeight="1">
      <c r="A185" s="111" t="s">
        <v>132</v>
      </c>
      <c r="B185" s="105" t="s">
        <v>134</v>
      </c>
      <c r="C185" s="155">
        <v>2023</v>
      </c>
      <c r="D185" s="102" t="s">
        <v>88</v>
      </c>
      <c r="E185" s="26" t="s">
        <v>47</v>
      </c>
      <c r="F185" s="13">
        <f t="shared" ref="F185:F190" si="100">G185+H185+I185+J185+K185+L185</f>
        <v>5000</v>
      </c>
      <c r="G185" s="14">
        <f t="shared" ref="G185" si="101">SUM(G186:G190)</f>
        <v>0</v>
      </c>
      <c r="H185" s="14">
        <f>SUM(H186:H190)</f>
        <v>0</v>
      </c>
      <c r="I185" s="14">
        <f t="shared" ref="I185:J185" si="102">SUM(I186:I190)</f>
        <v>5000</v>
      </c>
      <c r="J185" s="14">
        <f t="shared" si="102"/>
        <v>0</v>
      </c>
      <c r="K185" s="14">
        <f t="shared" ref="K185:L185" si="103">SUM(K186:K190)</f>
        <v>0</v>
      </c>
      <c r="L185" s="14">
        <f t="shared" si="103"/>
        <v>0</v>
      </c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  <c r="AQ185" s="33"/>
      <c r="AR185" s="54"/>
      <c r="AS185" s="55"/>
      <c r="AT185" s="55"/>
      <c r="AU185" s="55"/>
      <c r="AV185" s="55"/>
      <c r="AW185" s="55"/>
      <c r="AX185" s="55"/>
      <c r="AY185" s="55"/>
      <c r="AZ185" s="56"/>
      <c r="BA185" s="57"/>
    </row>
    <row r="186" spans="1:53" s="58" customFormat="1" ht="21.75" customHeight="1">
      <c r="A186" s="112"/>
      <c r="B186" s="128"/>
      <c r="C186" s="156"/>
      <c r="D186" s="139"/>
      <c r="E186" s="26" t="s">
        <v>56</v>
      </c>
      <c r="F186" s="13">
        <f t="shared" si="100"/>
        <v>5000</v>
      </c>
      <c r="G186" s="16">
        <v>0</v>
      </c>
      <c r="H186" s="16">
        <v>0</v>
      </c>
      <c r="I186" s="74">
        <v>5000</v>
      </c>
      <c r="J186" s="16">
        <v>0</v>
      </c>
      <c r="K186" s="16">
        <v>0</v>
      </c>
      <c r="L186" s="16">
        <v>0</v>
      </c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  <c r="AQ186" s="33"/>
      <c r="AR186" s="54"/>
      <c r="AS186" s="55"/>
      <c r="AT186" s="55"/>
      <c r="AU186" s="55"/>
      <c r="AV186" s="55"/>
      <c r="AW186" s="55"/>
      <c r="AX186" s="55"/>
      <c r="AY186" s="55"/>
      <c r="AZ186" s="56"/>
      <c r="BA186" s="57"/>
    </row>
    <row r="187" spans="1:53" s="58" customFormat="1" ht="29.25" customHeight="1">
      <c r="A187" s="112"/>
      <c r="B187" s="128"/>
      <c r="C187" s="156"/>
      <c r="D187" s="139"/>
      <c r="E187" s="25" t="s">
        <v>185</v>
      </c>
      <c r="F187" s="13">
        <f>G187+H187+I187+J187+K187+L187</f>
        <v>0</v>
      </c>
      <c r="G187" s="16">
        <v>0</v>
      </c>
      <c r="H187" s="16">
        <v>0</v>
      </c>
      <c r="I187" s="16">
        <v>0</v>
      </c>
      <c r="J187" s="16">
        <v>0</v>
      </c>
      <c r="K187" s="16">
        <v>0</v>
      </c>
      <c r="L187" s="16">
        <v>0</v>
      </c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  <c r="AQ187" s="33"/>
      <c r="AR187" s="54"/>
      <c r="AS187" s="55"/>
      <c r="AT187" s="55"/>
      <c r="AU187" s="55"/>
      <c r="AV187" s="55"/>
      <c r="AW187" s="55"/>
      <c r="AX187" s="55"/>
      <c r="AY187" s="55"/>
      <c r="AZ187" s="56"/>
      <c r="BA187" s="57"/>
    </row>
    <row r="188" spans="1:53" s="58" customFormat="1" ht="21.75" customHeight="1">
      <c r="A188" s="112"/>
      <c r="B188" s="128"/>
      <c r="C188" s="156"/>
      <c r="D188" s="139"/>
      <c r="E188" s="26" t="s">
        <v>57</v>
      </c>
      <c r="F188" s="13">
        <f t="shared" si="100"/>
        <v>0</v>
      </c>
      <c r="G188" s="16">
        <v>0</v>
      </c>
      <c r="H188" s="16">
        <v>0</v>
      </c>
      <c r="I188" s="16">
        <v>0</v>
      </c>
      <c r="J188" s="16">
        <v>0</v>
      </c>
      <c r="K188" s="16">
        <v>0</v>
      </c>
      <c r="L188" s="16">
        <v>0</v>
      </c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  <c r="AQ188" s="33"/>
      <c r="AR188" s="54"/>
      <c r="AS188" s="55"/>
      <c r="AT188" s="55"/>
      <c r="AU188" s="55"/>
      <c r="AV188" s="55"/>
      <c r="AW188" s="55"/>
      <c r="AX188" s="55"/>
      <c r="AY188" s="55"/>
      <c r="AZ188" s="56"/>
      <c r="BA188" s="57"/>
    </row>
    <row r="189" spans="1:53" s="58" customFormat="1" ht="21.75" customHeight="1">
      <c r="A189" s="112"/>
      <c r="B189" s="128"/>
      <c r="C189" s="156"/>
      <c r="D189" s="139"/>
      <c r="E189" s="26" t="s">
        <v>58</v>
      </c>
      <c r="F189" s="13">
        <f t="shared" si="100"/>
        <v>0</v>
      </c>
      <c r="G189" s="16">
        <v>0</v>
      </c>
      <c r="H189" s="17"/>
      <c r="I189" s="16">
        <v>0</v>
      </c>
      <c r="J189" s="16">
        <v>0</v>
      </c>
      <c r="K189" s="16">
        <v>0</v>
      </c>
      <c r="L189" s="16">
        <v>0</v>
      </c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  <c r="AQ189" s="33"/>
      <c r="AR189" s="54"/>
      <c r="AS189" s="55"/>
      <c r="AT189" s="55"/>
      <c r="AU189" s="55"/>
      <c r="AV189" s="55"/>
      <c r="AW189" s="55"/>
      <c r="AX189" s="55"/>
      <c r="AY189" s="55"/>
      <c r="AZ189" s="56"/>
      <c r="BA189" s="57"/>
    </row>
    <row r="190" spans="1:53" s="58" customFormat="1" ht="21.75" customHeight="1">
      <c r="A190" s="113"/>
      <c r="B190" s="129"/>
      <c r="C190" s="157"/>
      <c r="D190" s="140"/>
      <c r="E190" s="26" t="s">
        <v>59</v>
      </c>
      <c r="F190" s="13">
        <f t="shared" si="100"/>
        <v>0</v>
      </c>
      <c r="G190" s="16">
        <v>0</v>
      </c>
      <c r="H190" s="16">
        <v>0</v>
      </c>
      <c r="I190" s="16">
        <v>0</v>
      </c>
      <c r="J190" s="16">
        <v>0</v>
      </c>
      <c r="K190" s="16">
        <v>0</v>
      </c>
      <c r="L190" s="16">
        <v>0</v>
      </c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  <c r="AQ190" s="33"/>
      <c r="AR190" s="54"/>
      <c r="AS190" s="55"/>
      <c r="AT190" s="55"/>
      <c r="AU190" s="55"/>
      <c r="AV190" s="55"/>
      <c r="AW190" s="55"/>
      <c r="AX190" s="55"/>
      <c r="AY190" s="55"/>
      <c r="AZ190" s="56"/>
      <c r="BA190" s="57"/>
    </row>
    <row r="191" spans="1:53" s="42" customFormat="1" ht="21.75" customHeight="1">
      <c r="A191" s="111" t="s">
        <v>79</v>
      </c>
      <c r="B191" s="111" t="s">
        <v>86</v>
      </c>
      <c r="C191" s="108" t="s">
        <v>106</v>
      </c>
      <c r="D191" s="102" t="s">
        <v>192</v>
      </c>
      <c r="E191" s="26" t="s">
        <v>47</v>
      </c>
      <c r="F191" s="13">
        <f>G191+H191+I191+J191+K191+L191</f>
        <v>113542.51534000001</v>
      </c>
      <c r="G191" s="14">
        <f>G197+G209+G215+G203+G221+G227</f>
        <v>19417.261200000001</v>
      </c>
      <c r="H191" s="14">
        <f t="shared" ref="H191" si="104">H197+H209+H215+H203+H221+H227</f>
        <v>57907.921260000003</v>
      </c>
      <c r="I191" s="14">
        <f>I197+I209+I215+I203+I221+I227+I233</f>
        <v>9023.2910799999991</v>
      </c>
      <c r="J191" s="14">
        <f>J197+J203+J209+J215+J221+J227+J233+J239+J246+J253</f>
        <v>26944.041799999999</v>
      </c>
      <c r="K191" s="73">
        <f>K197+K209+K215+K203+K221+K227+K246</f>
        <v>250</v>
      </c>
      <c r="L191" s="73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F191" s="37"/>
      <c r="AG191" s="37"/>
      <c r="AH191" s="37"/>
      <c r="AI191" s="37"/>
      <c r="AJ191" s="37"/>
      <c r="AK191" s="37"/>
      <c r="AL191" s="37"/>
      <c r="AM191" s="37"/>
      <c r="AN191" s="37"/>
      <c r="AO191" s="37"/>
      <c r="AP191" s="37"/>
      <c r="AQ191" s="37"/>
      <c r="AR191" s="38"/>
      <c r="AS191" s="39"/>
      <c r="AT191" s="39"/>
      <c r="AU191" s="39"/>
      <c r="AV191" s="39"/>
      <c r="AW191" s="39"/>
      <c r="AX191" s="39"/>
      <c r="AY191" s="39"/>
      <c r="AZ191" s="40"/>
      <c r="BA191" s="41"/>
    </row>
    <row r="192" spans="1:53" s="42" customFormat="1" ht="21.75" customHeight="1">
      <c r="A192" s="112"/>
      <c r="B192" s="112"/>
      <c r="C192" s="109"/>
      <c r="D192" s="147"/>
      <c r="E192" s="26" t="s">
        <v>56</v>
      </c>
      <c r="F192" s="13">
        <f t="shared" ref="F192:F196" si="105">G192+H192+I192+J192+K192+L192</f>
        <v>6147.23614</v>
      </c>
      <c r="G192" s="14">
        <f t="shared" ref="G192:K192" si="106">G198+G210+G216+G204+G222+G228</f>
        <v>6119.23614</v>
      </c>
      <c r="H192" s="14">
        <f t="shared" si="106"/>
        <v>21</v>
      </c>
      <c r="I192" s="14">
        <f>I198+I210+I216+I204+I222+I228</f>
        <v>0</v>
      </c>
      <c r="J192" s="14">
        <f>J198+J210+J216+J204+J222+J228+J234+J240+J247</f>
        <v>7</v>
      </c>
      <c r="K192" s="73">
        <f t="shared" si="106"/>
        <v>0</v>
      </c>
      <c r="L192" s="73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8"/>
      <c r="AS192" s="39"/>
      <c r="AT192" s="39"/>
      <c r="AU192" s="39"/>
      <c r="AV192" s="39"/>
      <c r="AW192" s="39"/>
      <c r="AX192" s="39"/>
      <c r="AY192" s="39"/>
      <c r="AZ192" s="40"/>
      <c r="BA192" s="41"/>
    </row>
    <row r="193" spans="1:53" s="42" customFormat="1" ht="30.75" customHeight="1">
      <c r="A193" s="112"/>
      <c r="B193" s="112"/>
      <c r="C193" s="109"/>
      <c r="D193" s="147"/>
      <c r="E193" s="25" t="s">
        <v>185</v>
      </c>
      <c r="F193" s="13">
        <f>G193+H193+I193+J193+K193+L193</f>
        <v>10565.45397</v>
      </c>
      <c r="G193" s="14">
        <v>0</v>
      </c>
      <c r="H193" s="14">
        <v>0</v>
      </c>
      <c r="I193" s="14">
        <v>0</v>
      </c>
      <c r="J193" s="14">
        <f>J199+J205+J211+J217+J223+J229+J235+J241</f>
        <v>10565.45397</v>
      </c>
      <c r="K193" s="14">
        <v>0</v>
      </c>
      <c r="L193" s="14">
        <v>0</v>
      </c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8"/>
      <c r="AS193" s="39"/>
      <c r="AT193" s="39"/>
      <c r="AU193" s="39"/>
      <c r="AV193" s="39"/>
      <c r="AW193" s="39"/>
      <c r="AX193" s="39"/>
      <c r="AY193" s="39"/>
      <c r="AZ193" s="40"/>
      <c r="BA193" s="41"/>
    </row>
    <row r="194" spans="1:53" s="42" customFormat="1" ht="21.75" customHeight="1">
      <c r="A194" s="112"/>
      <c r="B194" s="112"/>
      <c r="C194" s="109"/>
      <c r="D194" s="147"/>
      <c r="E194" s="26" t="s">
        <v>57</v>
      </c>
      <c r="F194" s="13">
        <f t="shared" si="105"/>
        <v>29126.214520000001</v>
      </c>
      <c r="G194" s="14">
        <f t="shared" ref="G194:K194" si="107">G200+G212+G218+G206+G224+G230</f>
        <v>322.06506000000002</v>
      </c>
      <c r="H194" s="14">
        <f>H200+H212+H218+H206+H224+H230</f>
        <v>13350.20126</v>
      </c>
      <c r="I194" s="14">
        <f>I200+I212+I218+I206+I224+I230</f>
        <v>679.34127999999998</v>
      </c>
      <c r="J194" s="14">
        <f>J200+J212+J218+J206+J224+J230+J242+J249+J256</f>
        <v>14774.60692</v>
      </c>
      <c r="K194" s="73">
        <f t="shared" si="107"/>
        <v>0</v>
      </c>
      <c r="L194" s="73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8"/>
      <c r="AS194" s="39"/>
      <c r="AT194" s="39"/>
      <c r="AU194" s="39"/>
      <c r="AV194" s="39"/>
      <c r="AW194" s="39"/>
      <c r="AX194" s="39"/>
      <c r="AY194" s="39"/>
      <c r="AZ194" s="40"/>
      <c r="BA194" s="41"/>
    </row>
    <row r="195" spans="1:53" s="42" customFormat="1" ht="21.75" customHeight="1">
      <c r="A195" s="112"/>
      <c r="B195" s="112"/>
      <c r="C195" s="109"/>
      <c r="D195" s="147"/>
      <c r="E195" s="26" t="s">
        <v>58</v>
      </c>
      <c r="F195" s="13">
        <f t="shared" si="105"/>
        <v>67703.610709999994</v>
      </c>
      <c r="G195" s="14">
        <f t="shared" ref="G195:K195" si="108">G201+G213+G219+G207+G225+G231</f>
        <v>12975.96</v>
      </c>
      <c r="H195" s="14">
        <f t="shared" si="108"/>
        <v>44536.72</v>
      </c>
      <c r="I195" s="14">
        <f>I201+I213+I219+I207+I225+I231+I237</f>
        <v>8343.9497999999985</v>
      </c>
      <c r="J195" s="14">
        <f>J201+J207+J213+J219+J225+J231+J237+J243+J250+J257</f>
        <v>1596.98091</v>
      </c>
      <c r="K195" s="73">
        <f>K201+K213+K219+K207+K225+K231+K250</f>
        <v>250</v>
      </c>
      <c r="L195" s="73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F195" s="37"/>
      <c r="AG195" s="37"/>
      <c r="AH195" s="37"/>
      <c r="AI195" s="37"/>
      <c r="AJ195" s="37"/>
      <c r="AK195" s="37"/>
      <c r="AL195" s="37"/>
      <c r="AM195" s="37"/>
      <c r="AN195" s="37"/>
      <c r="AO195" s="37"/>
      <c r="AP195" s="37"/>
      <c r="AQ195" s="37"/>
      <c r="AR195" s="38"/>
      <c r="AS195" s="39"/>
      <c r="AT195" s="39"/>
      <c r="AU195" s="39"/>
      <c r="AV195" s="39"/>
      <c r="AW195" s="39"/>
      <c r="AX195" s="39"/>
      <c r="AY195" s="39"/>
      <c r="AZ195" s="40"/>
      <c r="BA195" s="41"/>
    </row>
    <row r="196" spans="1:53" s="58" customFormat="1" ht="37.5" customHeight="1">
      <c r="A196" s="113"/>
      <c r="B196" s="113"/>
      <c r="C196" s="110"/>
      <c r="D196" s="148"/>
      <c r="E196" s="26" t="s">
        <v>59</v>
      </c>
      <c r="F196" s="13">
        <f t="shared" si="105"/>
        <v>0</v>
      </c>
      <c r="G196" s="14">
        <f>G202+G214+G220+G208+G226+G232</f>
        <v>0</v>
      </c>
      <c r="H196" s="14">
        <f>H202+H214+H220+H208+H226+H232</f>
        <v>0</v>
      </c>
      <c r="I196" s="14">
        <f>I202+I214+I220+I208+I226+I232</f>
        <v>0</v>
      </c>
      <c r="J196" s="14">
        <f>J202+J214+J220+J208+J226+J232</f>
        <v>0</v>
      </c>
      <c r="K196" s="73">
        <f>K202+K214+K220+K208+K226+K232</f>
        <v>0</v>
      </c>
      <c r="L196" s="7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  <c r="AQ196" s="33"/>
      <c r="AR196" s="54"/>
      <c r="AS196" s="55"/>
      <c r="AT196" s="55"/>
      <c r="AU196" s="55"/>
      <c r="AV196" s="55"/>
      <c r="AW196" s="55"/>
      <c r="AX196" s="55"/>
      <c r="AY196" s="55"/>
      <c r="AZ196" s="56"/>
      <c r="BA196" s="57"/>
    </row>
    <row r="197" spans="1:53" s="42" customFormat="1" ht="21.75" customHeight="1">
      <c r="A197" s="102" t="s">
        <v>25</v>
      </c>
      <c r="B197" s="105" t="s">
        <v>112</v>
      </c>
      <c r="C197" s="108" t="s">
        <v>187</v>
      </c>
      <c r="D197" s="102" t="s">
        <v>197</v>
      </c>
      <c r="E197" s="26" t="s">
        <v>47</v>
      </c>
      <c r="F197" s="13">
        <f t="shared" ref="F197:F202" si="109">G197+H197+I197+J197+K197+L197</f>
        <v>29.481060000000003</v>
      </c>
      <c r="G197" s="14">
        <f t="shared" ref="G197:L197" si="110">G198+G200+G201+G202</f>
        <v>0</v>
      </c>
      <c r="H197" s="14">
        <f t="shared" si="110"/>
        <v>22.105260000000001</v>
      </c>
      <c r="I197" s="14">
        <f t="shared" si="110"/>
        <v>0</v>
      </c>
      <c r="J197" s="14">
        <f t="shared" si="110"/>
        <v>7.3758000000000008</v>
      </c>
      <c r="K197" s="14">
        <f t="shared" si="110"/>
        <v>0</v>
      </c>
      <c r="L197" s="14">
        <f t="shared" si="110"/>
        <v>0</v>
      </c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8"/>
      <c r="AS197" s="39"/>
      <c r="AT197" s="39"/>
      <c r="AU197" s="39"/>
      <c r="AV197" s="39"/>
      <c r="AW197" s="39"/>
      <c r="AX197" s="39"/>
      <c r="AY197" s="39"/>
      <c r="AZ197" s="40"/>
      <c r="BA197" s="41"/>
    </row>
    <row r="198" spans="1:53" s="42" customFormat="1" ht="21.75" customHeight="1">
      <c r="A198" s="103"/>
      <c r="B198" s="106"/>
      <c r="C198" s="109"/>
      <c r="D198" s="147"/>
      <c r="E198" s="26" t="s">
        <v>56</v>
      </c>
      <c r="F198" s="13">
        <f t="shared" si="109"/>
        <v>28</v>
      </c>
      <c r="G198" s="16">
        <v>0</v>
      </c>
      <c r="H198" s="16">
        <v>21</v>
      </c>
      <c r="I198" s="16">
        <v>0</v>
      </c>
      <c r="J198" s="16">
        <v>7</v>
      </c>
      <c r="K198" s="16">
        <v>0</v>
      </c>
      <c r="L198" s="16">
        <v>0</v>
      </c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8"/>
      <c r="AS198" s="39"/>
      <c r="AT198" s="39"/>
      <c r="AU198" s="39"/>
      <c r="AV198" s="39"/>
      <c r="AW198" s="39"/>
      <c r="AX198" s="39"/>
      <c r="AY198" s="39"/>
      <c r="AZ198" s="40"/>
      <c r="BA198" s="41"/>
    </row>
    <row r="199" spans="1:53" s="42" customFormat="1" ht="26.25" customHeight="1">
      <c r="A199" s="103"/>
      <c r="B199" s="106"/>
      <c r="C199" s="109"/>
      <c r="D199" s="147"/>
      <c r="E199" s="25" t="s">
        <v>185</v>
      </c>
      <c r="F199" s="13">
        <f>G199+H199+I199+J199+K199+L199</f>
        <v>0</v>
      </c>
      <c r="G199" s="16">
        <v>0</v>
      </c>
      <c r="H199" s="16">
        <v>0</v>
      </c>
      <c r="I199" s="16">
        <v>0</v>
      </c>
      <c r="J199" s="16">
        <v>0</v>
      </c>
      <c r="K199" s="16">
        <v>0</v>
      </c>
      <c r="L199" s="16">
        <v>0</v>
      </c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F199" s="37"/>
      <c r="AG199" s="37"/>
      <c r="AH199" s="37"/>
      <c r="AI199" s="37"/>
      <c r="AJ199" s="37"/>
      <c r="AK199" s="37"/>
      <c r="AL199" s="37"/>
      <c r="AM199" s="37"/>
      <c r="AN199" s="37"/>
      <c r="AO199" s="37"/>
      <c r="AP199" s="37"/>
      <c r="AQ199" s="37"/>
      <c r="AR199" s="38"/>
      <c r="AS199" s="39"/>
      <c r="AT199" s="39"/>
      <c r="AU199" s="39"/>
      <c r="AV199" s="39"/>
      <c r="AW199" s="39"/>
      <c r="AX199" s="39"/>
      <c r="AY199" s="39"/>
      <c r="AZ199" s="40"/>
      <c r="BA199" s="41"/>
    </row>
    <row r="200" spans="1:53" s="42" customFormat="1" ht="21.75" customHeight="1">
      <c r="A200" s="103"/>
      <c r="B200" s="106"/>
      <c r="C200" s="109"/>
      <c r="D200" s="147"/>
      <c r="E200" s="26" t="s">
        <v>57</v>
      </c>
      <c r="F200" s="13">
        <f t="shared" si="109"/>
        <v>1.4736799999999999</v>
      </c>
      <c r="G200" s="16">
        <v>0</v>
      </c>
      <c r="H200" s="16">
        <v>1.1052599999999999</v>
      </c>
      <c r="I200" s="16">
        <v>0</v>
      </c>
      <c r="J200" s="16">
        <v>0.36842000000000003</v>
      </c>
      <c r="K200" s="16">
        <v>0</v>
      </c>
      <c r="L200" s="16">
        <v>0</v>
      </c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8"/>
      <c r="AS200" s="39"/>
      <c r="AT200" s="39"/>
      <c r="AU200" s="39"/>
      <c r="AV200" s="39"/>
      <c r="AW200" s="39"/>
      <c r="AX200" s="39"/>
      <c r="AY200" s="39"/>
      <c r="AZ200" s="40"/>
      <c r="BA200" s="41"/>
    </row>
    <row r="201" spans="1:53" s="42" customFormat="1" ht="21.75" customHeight="1">
      <c r="A201" s="103"/>
      <c r="B201" s="106"/>
      <c r="C201" s="109"/>
      <c r="D201" s="147"/>
      <c r="E201" s="26" t="s">
        <v>58</v>
      </c>
      <c r="F201" s="13">
        <f t="shared" si="109"/>
        <v>7.3800000000000003E-3</v>
      </c>
      <c r="G201" s="16">
        <v>0</v>
      </c>
      <c r="H201" s="16">
        <v>0</v>
      </c>
      <c r="I201" s="16">
        <v>0</v>
      </c>
      <c r="J201" s="16">
        <v>7.3800000000000003E-3</v>
      </c>
      <c r="K201" s="16">
        <v>0</v>
      </c>
      <c r="L201" s="16">
        <v>0</v>
      </c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F201" s="37"/>
      <c r="AG201" s="37"/>
      <c r="AH201" s="37"/>
      <c r="AI201" s="37"/>
      <c r="AJ201" s="37"/>
      <c r="AK201" s="37"/>
      <c r="AL201" s="37"/>
      <c r="AM201" s="37"/>
      <c r="AN201" s="37"/>
      <c r="AO201" s="37"/>
      <c r="AP201" s="37"/>
      <c r="AQ201" s="37"/>
      <c r="AR201" s="38"/>
      <c r="AS201" s="39"/>
      <c r="AT201" s="39"/>
      <c r="AU201" s="39"/>
      <c r="AV201" s="39"/>
      <c r="AW201" s="39"/>
      <c r="AX201" s="39"/>
      <c r="AY201" s="39"/>
      <c r="AZ201" s="40"/>
      <c r="BA201" s="41"/>
    </row>
    <row r="202" spans="1:53" s="58" customFormat="1" ht="52.5" customHeight="1">
      <c r="A202" s="104"/>
      <c r="B202" s="107"/>
      <c r="C202" s="110"/>
      <c r="D202" s="148"/>
      <c r="E202" s="26" t="s">
        <v>59</v>
      </c>
      <c r="F202" s="13">
        <f t="shared" si="109"/>
        <v>0</v>
      </c>
      <c r="G202" s="16">
        <v>0</v>
      </c>
      <c r="H202" s="16">
        <v>0</v>
      </c>
      <c r="I202" s="16">
        <v>0</v>
      </c>
      <c r="J202" s="16">
        <v>0</v>
      </c>
      <c r="K202" s="16">
        <v>0</v>
      </c>
      <c r="L202" s="16">
        <v>0</v>
      </c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  <c r="AQ202" s="33"/>
      <c r="AR202" s="54"/>
      <c r="AS202" s="55"/>
      <c r="AT202" s="55"/>
      <c r="AU202" s="55"/>
      <c r="AV202" s="55"/>
      <c r="AW202" s="55"/>
      <c r="AX202" s="55"/>
      <c r="AY202" s="55"/>
      <c r="AZ202" s="56"/>
      <c r="BA202" s="57"/>
    </row>
    <row r="203" spans="1:53" s="58" customFormat="1" ht="21.75" customHeight="1">
      <c r="A203" s="102" t="s">
        <v>26</v>
      </c>
      <c r="B203" s="105" t="s">
        <v>130</v>
      </c>
      <c r="C203" s="108" t="s">
        <v>90</v>
      </c>
      <c r="D203" s="102" t="s">
        <v>92</v>
      </c>
      <c r="E203" s="26" t="s">
        <v>47</v>
      </c>
      <c r="F203" s="13">
        <f t="shared" ref="F203:F208" si="111">G203+H203+I203+J203+K203+L203</f>
        <v>20492.981200000002</v>
      </c>
      <c r="G203" s="14">
        <f>G204+G206+G207+G208</f>
        <v>6441.3011999999999</v>
      </c>
      <c r="H203" s="14">
        <f>H204+H206+H207+H208</f>
        <v>14051.68</v>
      </c>
      <c r="I203" s="14">
        <f>I204+I206+I207+I208</f>
        <v>0</v>
      </c>
      <c r="J203" s="14">
        <f>J204+J206+J207+J208</f>
        <v>0</v>
      </c>
      <c r="K203" s="14">
        <f t="shared" ref="K203:L203" si="112">K204+K206+K207+K208</f>
        <v>0</v>
      </c>
      <c r="L203" s="14">
        <f t="shared" si="112"/>
        <v>0</v>
      </c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  <c r="AQ203" s="33"/>
      <c r="AR203" s="54"/>
      <c r="AS203" s="55"/>
      <c r="AT203" s="55"/>
      <c r="AU203" s="55"/>
      <c r="AV203" s="55"/>
      <c r="AW203" s="55"/>
      <c r="AX203" s="55"/>
      <c r="AY203" s="55"/>
      <c r="AZ203" s="56"/>
      <c r="BA203" s="57"/>
    </row>
    <row r="204" spans="1:53" s="58" customFormat="1" ht="21.75" customHeight="1">
      <c r="A204" s="103"/>
      <c r="B204" s="106"/>
      <c r="C204" s="109"/>
      <c r="D204" s="149"/>
      <c r="E204" s="26" t="s">
        <v>56</v>
      </c>
      <c r="F204" s="13">
        <f t="shared" si="111"/>
        <v>6119.23614</v>
      </c>
      <c r="G204" s="17">
        <v>6119.23614</v>
      </c>
      <c r="H204" s="17">
        <v>0</v>
      </c>
      <c r="I204" s="16">
        <v>0</v>
      </c>
      <c r="J204" s="16">
        <v>0</v>
      </c>
      <c r="K204" s="16">
        <v>0</v>
      </c>
      <c r="L204" s="16">
        <v>0</v>
      </c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  <c r="AQ204" s="33"/>
      <c r="AR204" s="54"/>
      <c r="AS204" s="55"/>
      <c r="AT204" s="55"/>
      <c r="AU204" s="55"/>
      <c r="AV204" s="55"/>
      <c r="AW204" s="55"/>
      <c r="AX204" s="55"/>
      <c r="AY204" s="55"/>
      <c r="AZ204" s="56"/>
      <c r="BA204" s="57"/>
    </row>
    <row r="205" spans="1:53" s="58" customFormat="1" ht="29.25" customHeight="1">
      <c r="A205" s="103"/>
      <c r="B205" s="106"/>
      <c r="C205" s="109"/>
      <c r="D205" s="149"/>
      <c r="E205" s="25" t="s">
        <v>185</v>
      </c>
      <c r="F205" s="13">
        <f>G205+H205+I205+J205+K205+L205</f>
        <v>0</v>
      </c>
      <c r="G205" s="16">
        <v>0</v>
      </c>
      <c r="H205" s="16">
        <v>0</v>
      </c>
      <c r="I205" s="16">
        <v>0</v>
      </c>
      <c r="J205" s="16">
        <v>0</v>
      </c>
      <c r="K205" s="16">
        <v>0</v>
      </c>
      <c r="L205" s="16">
        <v>0</v>
      </c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  <c r="AQ205" s="33"/>
      <c r="AR205" s="54"/>
      <c r="AS205" s="55"/>
      <c r="AT205" s="55"/>
      <c r="AU205" s="55"/>
      <c r="AV205" s="55"/>
      <c r="AW205" s="55"/>
      <c r="AX205" s="55"/>
      <c r="AY205" s="55"/>
      <c r="AZ205" s="56"/>
      <c r="BA205" s="57"/>
    </row>
    <row r="206" spans="1:53" s="58" customFormat="1" ht="21.75" customHeight="1">
      <c r="A206" s="103"/>
      <c r="B206" s="106"/>
      <c r="C206" s="109"/>
      <c r="D206" s="149"/>
      <c r="E206" s="26" t="s">
        <v>57</v>
      </c>
      <c r="F206" s="13">
        <f t="shared" si="111"/>
        <v>13671.16106</v>
      </c>
      <c r="G206" s="17">
        <v>322.06506000000002</v>
      </c>
      <c r="H206" s="17">
        <v>13349.096</v>
      </c>
      <c r="I206" s="16">
        <v>0</v>
      </c>
      <c r="J206" s="16">
        <v>0</v>
      </c>
      <c r="K206" s="16">
        <v>0</v>
      </c>
      <c r="L206" s="16">
        <v>0</v>
      </c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  <c r="AQ206" s="33"/>
      <c r="AR206" s="54"/>
      <c r="AS206" s="55"/>
      <c r="AT206" s="55"/>
      <c r="AU206" s="55"/>
      <c r="AV206" s="55"/>
      <c r="AW206" s="55"/>
      <c r="AX206" s="55"/>
      <c r="AY206" s="55"/>
      <c r="AZ206" s="56"/>
      <c r="BA206" s="57"/>
    </row>
    <row r="207" spans="1:53" s="58" customFormat="1" ht="21.75" customHeight="1">
      <c r="A207" s="103"/>
      <c r="B207" s="106"/>
      <c r="C207" s="109"/>
      <c r="D207" s="149"/>
      <c r="E207" s="26" t="s">
        <v>58</v>
      </c>
      <c r="F207" s="13">
        <f t="shared" si="111"/>
        <v>702.58399999999995</v>
      </c>
      <c r="G207" s="17">
        <v>0</v>
      </c>
      <c r="H207" s="17">
        <v>702.58399999999995</v>
      </c>
      <c r="I207" s="16">
        <v>0</v>
      </c>
      <c r="J207" s="16">
        <v>0</v>
      </c>
      <c r="K207" s="16">
        <v>0</v>
      </c>
      <c r="L207" s="16">
        <v>0</v>
      </c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  <c r="AQ207" s="33"/>
      <c r="AR207" s="54"/>
      <c r="AS207" s="55"/>
      <c r="AT207" s="55"/>
      <c r="AU207" s="55"/>
      <c r="AV207" s="55"/>
      <c r="AW207" s="55"/>
      <c r="AX207" s="55"/>
      <c r="AY207" s="55"/>
      <c r="AZ207" s="56"/>
      <c r="BA207" s="57"/>
    </row>
    <row r="208" spans="1:53" s="58" customFormat="1" ht="21.75" customHeight="1">
      <c r="A208" s="104"/>
      <c r="B208" s="107"/>
      <c r="C208" s="110"/>
      <c r="D208" s="150"/>
      <c r="E208" s="26" t="s">
        <v>59</v>
      </c>
      <c r="F208" s="13">
        <f t="shared" si="111"/>
        <v>0</v>
      </c>
      <c r="G208" s="16">
        <v>0</v>
      </c>
      <c r="H208" s="16">
        <v>0</v>
      </c>
      <c r="I208" s="16">
        <v>0</v>
      </c>
      <c r="J208" s="16">
        <v>0</v>
      </c>
      <c r="K208" s="16">
        <v>0</v>
      </c>
      <c r="L208" s="16">
        <v>0</v>
      </c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  <c r="AQ208" s="33"/>
      <c r="AR208" s="54"/>
      <c r="AS208" s="55"/>
      <c r="AT208" s="55"/>
      <c r="AU208" s="55"/>
      <c r="AV208" s="55"/>
      <c r="AW208" s="55"/>
      <c r="AX208" s="55"/>
      <c r="AY208" s="55"/>
      <c r="AZ208" s="56"/>
      <c r="BA208" s="57"/>
    </row>
    <row r="209" spans="1:53" s="42" customFormat="1" ht="21.75" customHeight="1">
      <c r="A209" s="102" t="s">
        <v>27</v>
      </c>
      <c r="B209" s="105" t="s">
        <v>139</v>
      </c>
      <c r="C209" s="108" t="s">
        <v>106</v>
      </c>
      <c r="D209" s="102" t="s">
        <v>193</v>
      </c>
      <c r="E209" s="26" t="s">
        <v>47</v>
      </c>
      <c r="F209" s="13">
        <f t="shared" ref="F209:F214" si="113">G209+H209+I209+J209+K209+L209</f>
        <v>39539.010999999999</v>
      </c>
      <c r="G209" s="14">
        <f t="shared" ref="G209:H209" si="114">G210+G212+G213+G214</f>
        <v>1163.067</v>
      </c>
      <c r="H209" s="14">
        <f t="shared" si="114"/>
        <v>31058.942999999999</v>
      </c>
      <c r="I209" s="14">
        <f>I210+I212+I213+I214</f>
        <v>6808.1949999999997</v>
      </c>
      <c r="J209" s="14">
        <f t="shared" ref="J209:L209" si="115">J210+J212+J213+J214</f>
        <v>508.80599999999998</v>
      </c>
      <c r="K209" s="73">
        <f t="shared" si="115"/>
        <v>0</v>
      </c>
      <c r="L209" s="73">
        <f t="shared" si="115"/>
        <v>0</v>
      </c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F209" s="37"/>
      <c r="AG209" s="37"/>
      <c r="AH209" s="37"/>
      <c r="AI209" s="37"/>
      <c r="AJ209" s="37"/>
      <c r="AK209" s="37"/>
      <c r="AL209" s="37"/>
      <c r="AM209" s="37"/>
      <c r="AN209" s="37"/>
      <c r="AO209" s="37"/>
      <c r="AP209" s="37"/>
      <c r="AQ209" s="37"/>
      <c r="AR209" s="38"/>
      <c r="AS209" s="39"/>
      <c r="AT209" s="39"/>
      <c r="AU209" s="39"/>
      <c r="AV209" s="39"/>
      <c r="AW209" s="39"/>
      <c r="AX209" s="39"/>
      <c r="AY209" s="39"/>
      <c r="AZ209" s="40"/>
      <c r="BA209" s="41"/>
    </row>
    <row r="210" spans="1:53" s="42" customFormat="1" ht="21.75" customHeight="1">
      <c r="A210" s="103"/>
      <c r="B210" s="106"/>
      <c r="C210" s="109"/>
      <c r="D210" s="147"/>
      <c r="E210" s="26" t="s">
        <v>56</v>
      </c>
      <c r="F210" s="13">
        <f t="shared" si="113"/>
        <v>0</v>
      </c>
      <c r="G210" s="16">
        <v>0</v>
      </c>
      <c r="H210" s="16">
        <v>0</v>
      </c>
      <c r="I210" s="16">
        <v>0</v>
      </c>
      <c r="J210" s="16">
        <v>0</v>
      </c>
      <c r="K210" s="16">
        <v>0</v>
      </c>
      <c r="L210" s="16">
        <v>0</v>
      </c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8"/>
      <c r="AS210" s="39"/>
      <c r="AT210" s="39"/>
      <c r="AU210" s="39"/>
      <c r="AV210" s="39"/>
      <c r="AW210" s="39"/>
      <c r="AX210" s="39"/>
      <c r="AY210" s="39"/>
      <c r="AZ210" s="40"/>
      <c r="BA210" s="41"/>
    </row>
    <row r="211" spans="1:53" s="42" customFormat="1" ht="28.5" customHeight="1">
      <c r="A211" s="103"/>
      <c r="B211" s="106"/>
      <c r="C211" s="109"/>
      <c r="D211" s="147"/>
      <c r="E211" s="25" t="s">
        <v>185</v>
      </c>
      <c r="F211" s="13">
        <f>G211+H211+I211+J211+K211+L211</f>
        <v>0</v>
      </c>
      <c r="G211" s="16">
        <v>0</v>
      </c>
      <c r="H211" s="16">
        <v>0</v>
      </c>
      <c r="I211" s="16">
        <v>0</v>
      </c>
      <c r="J211" s="16">
        <v>0</v>
      </c>
      <c r="K211" s="16">
        <v>0</v>
      </c>
      <c r="L211" s="16">
        <v>0</v>
      </c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F211" s="37"/>
      <c r="AG211" s="37"/>
      <c r="AH211" s="37"/>
      <c r="AI211" s="37"/>
      <c r="AJ211" s="37"/>
      <c r="AK211" s="37"/>
      <c r="AL211" s="37"/>
      <c r="AM211" s="37"/>
      <c r="AN211" s="37"/>
      <c r="AO211" s="37"/>
      <c r="AP211" s="37"/>
      <c r="AQ211" s="37"/>
      <c r="AR211" s="38"/>
      <c r="AS211" s="39"/>
      <c r="AT211" s="39"/>
      <c r="AU211" s="39"/>
      <c r="AV211" s="39"/>
      <c r="AW211" s="39"/>
      <c r="AX211" s="39"/>
      <c r="AY211" s="39"/>
      <c r="AZ211" s="40"/>
      <c r="BA211" s="41"/>
    </row>
    <row r="212" spans="1:53" s="42" customFormat="1" ht="21.75" customHeight="1">
      <c r="A212" s="103"/>
      <c r="B212" s="106"/>
      <c r="C212" s="109"/>
      <c r="D212" s="147"/>
      <c r="E212" s="26" t="s">
        <v>57</v>
      </c>
      <c r="F212" s="13">
        <f t="shared" si="113"/>
        <v>0</v>
      </c>
      <c r="G212" s="16">
        <v>0</v>
      </c>
      <c r="H212" s="16">
        <v>0</v>
      </c>
      <c r="I212" s="16">
        <v>0</v>
      </c>
      <c r="J212" s="16">
        <v>0</v>
      </c>
      <c r="K212" s="16">
        <v>0</v>
      </c>
      <c r="L212" s="16">
        <v>0</v>
      </c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F212" s="37"/>
      <c r="AG212" s="37"/>
      <c r="AH212" s="37"/>
      <c r="AI212" s="37"/>
      <c r="AJ212" s="37"/>
      <c r="AK212" s="37"/>
      <c r="AL212" s="37"/>
      <c r="AM212" s="37"/>
      <c r="AN212" s="37"/>
      <c r="AO212" s="37"/>
      <c r="AP212" s="37"/>
      <c r="AQ212" s="37"/>
      <c r="AR212" s="38"/>
      <c r="AS212" s="39"/>
      <c r="AT212" s="39"/>
      <c r="AU212" s="39"/>
      <c r="AV212" s="39"/>
      <c r="AW212" s="39"/>
      <c r="AX212" s="39"/>
      <c r="AY212" s="39"/>
      <c r="AZ212" s="40"/>
      <c r="BA212" s="41"/>
    </row>
    <row r="213" spans="1:53" s="42" customFormat="1" ht="21.75" customHeight="1">
      <c r="A213" s="103"/>
      <c r="B213" s="106"/>
      <c r="C213" s="109"/>
      <c r="D213" s="147"/>
      <c r="E213" s="26" t="s">
        <v>58</v>
      </c>
      <c r="F213" s="13">
        <f t="shared" si="113"/>
        <v>39539.010999999999</v>
      </c>
      <c r="G213" s="17">
        <v>1163.067</v>
      </c>
      <c r="H213" s="17">
        <v>31058.942999999999</v>
      </c>
      <c r="I213" s="17">
        <f>6808.195</f>
        <v>6808.1949999999997</v>
      </c>
      <c r="J213" s="17">
        <v>508.80599999999998</v>
      </c>
      <c r="K213" s="17">
        <v>0</v>
      </c>
      <c r="L213" s="17">
        <v>0</v>
      </c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8"/>
      <c r="AS213" s="39"/>
      <c r="AT213" s="39"/>
      <c r="AU213" s="39"/>
      <c r="AV213" s="39"/>
      <c r="AW213" s="39"/>
      <c r="AX213" s="39"/>
      <c r="AY213" s="39"/>
      <c r="AZ213" s="40"/>
      <c r="BA213" s="41"/>
    </row>
    <row r="214" spans="1:53" s="58" customFormat="1" ht="105" customHeight="1">
      <c r="A214" s="104"/>
      <c r="B214" s="107"/>
      <c r="C214" s="110"/>
      <c r="D214" s="148"/>
      <c r="E214" s="26" t="s">
        <v>59</v>
      </c>
      <c r="F214" s="13">
        <f t="shared" si="113"/>
        <v>0</v>
      </c>
      <c r="G214" s="16">
        <v>0</v>
      </c>
      <c r="H214" s="16">
        <v>0</v>
      </c>
      <c r="I214" s="16">
        <v>0</v>
      </c>
      <c r="J214" s="16">
        <v>0</v>
      </c>
      <c r="K214" s="16">
        <v>0</v>
      </c>
      <c r="L214" s="16">
        <v>0</v>
      </c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  <c r="AQ214" s="33"/>
      <c r="AR214" s="54"/>
      <c r="AS214" s="55"/>
      <c r="AT214" s="55"/>
      <c r="AU214" s="55"/>
      <c r="AV214" s="55"/>
      <c r="AW214" s="55"/>
      <c r="AX214" s="55"/>
      <c r="AY214" s="55"/>
      <c r="AZ214" s="56"/>
      <c r="BA214" s="57"/>
    </row>
    <row r="215" spans="1:53" s="42" customFormat="1" ht="21.75" customHeight="1">
      <c r="A215" s="102" t="s">
        <v>28</v>
      </c>
      <c r="B215" s="117" t="s">
        <v>179</v>
      </c>
      <c r="C215" s="108" t="s">
        <v>90</v>
      </c>
      <c r="D215" s="102" t="s">
        <v>83</v>
      </c>
      <c r="E215" s="26" t="s">
        <v>47</v>
      </c>
      <c r="F215" s="13">
        <f t="shared" ref="F215:F220" si="116">G215+H215+I215+J215+K215+L215</f>
        <v>11217.838</v>
      </c>
      <c r="G215" s="14">
        <f>G216+G218+G219+G220</f>
        <v>5246.29</v>
      </c>
      <c r="H215" s="14">
        <f t="shared" ref="H215:L215" si="117">H216+H218+H219+H220</f>
        <v>5971.5479999999998</v>
      </c>
      <c r="I215" s="14">
        <f t="shared" si="117"/>
        <v>0</v>
      </c>
      <c r="J215" s="14">
        <f t="shared" si="117"/>
        <v>0</v>
      </c>
      <c r="K215" s="14">
        <f t="shared" si="117"/>
        <v>0</v>
      </c>
      <c r="L215" s="14">
        <f t="shared" si="117"/>
        <v>0</v>
      </c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8"/>
      <c r="AS215" s="39"/>
      <c r="AT215" s="39"/>
      <c r="AU215" s="39"/>
      <c r="AV215" s="39"/>
      <c r="AW215" s="39"/>
      <c r="AX215" s="39"/>
      <c r="AY215" s="39"/>
      <c r="AZ215" s="40"/>
      <c r="BA215" s="41"/>
    </row>
    <row r="216" spans="1:53" s="42" customFormat="1" ht="21.75" customHeight="1">
      <c r="A216" s="103"/>
      <c r="B216" s="106"/>
      <c r="C216" s="109"/>
      <c r="D216" s="149"/>
      <c r="E216" s="26" t="s">
        <v>56</v>
      </c>
      <c r="F216" s="13">
        <f t="shared" si="116"/>
        <v>0</v>
      </c>
      <c r="G216" s="16">
        <v>0</v>
      </c>
      <c r="H216" s="16">
        <v>0</v>
      </c>
      <c r="I216" s="16">
        <v>0</v>
      </c>
      <c r="J216" s="16">
        <v>0</v>
      </c>
      <c r="K216" s="16">
        <v>0</v>
      </c>
      <c r="L216" s="16">
        <v>0</v>
      </c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8"/>
      <c r="AS216" s="39"/>
      <c r="AT216" s="39"/>
      <c r="AU216" s="39"/>
      <c r="AV216" s="39"/>
      <c r="AW216" s="39"/>
      <c r="AX216" s="39"/>
      <c r="AY216" s="39"/>
      <c r="AZ216" s="40"/>
      <c r="BA216" s="41"/>
    </row>
    <row r="217" spans="1:53" s="42" customFormat="1" ht="31.5" customHeight="1">
      <c r="A217" s="103"/>
      <c r="B217" s="106"/>
      <c r="C217" s="109"/>
      <c r="D217" s="149"/>
      <c r="E217" s="25" t="s">
        <v>185</v>
      </c>
      <c r="F217" s="13">
        <f>G217+H217+I217+J217+K217+L217</f>
        <v>0</v>
      </c>
      <c r="G217" s="16">
        <v>0</v>
      </c>
      <c r="H217" s="16">
        <v>0</v>
      </c>
      <c r="I217" s="16">
        <v>0</v>
      </c>
      <c r="J217" s="16">
        <v>0</v>
      </c>
      <c r="K217" s="16">
        <v>0</v>
      </c>
      <c r="L217" s="16">
        <v>0</v>
      </c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8"/>
      <c r="AS217" s="39"/>
      <c r="AT217" s="39"/>
      <c r="AU217" s="39"/>
      <c r="AV217" s="39"/>
      <c r="AW217" s="39"/>
      <c r="AX217" s="39"/>
      <c r="AY217" s="39"/>
      <c r="AZ217" s="40"/>
      <c r="BA217" s="41"/>
    </row>
    <row r="218" spans="1:53" s="42" customFormat="1" ht="21.75" customHeight="1">
      <c r="A218" s="103"/>
      <c r="B218" s="106"/>
      <c r="C218" s="109"/>
      <c r="D218" s="149"/>
      <c r="E218" s="26" t="s">
        <v>57</v>
      </c>
      <c r="F218" s="13">
        <f t="shared" si="116"/>
        <v>0</v>
      </c>
      <c r="G218" s="16">
        <v>0</v>
      </c>
      <c r="H218" s="16">
        <v>0</v>
      </c>
      <c r="I218" s="16">
        <v>0</v>
      </c>
      <c r="J218" s="16">
        <v>0</v>
      </c>
      <c r="K218" s="16">
        <v>0</v>
      </c>
      <c r="L218" s="16">
        <v>0</v>
      </c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F218" s="37"/>
      <c r="AG218" s="37"/>
      <c r="AH218" s="37"/>
      <c r="AI218" s="37"/>
      <c r="AJ218" s="37"/>
      <c r="AK218" s="37"/>
      <c r="AL218" s="37"/>
      <c r="AM218" s="37"/>
      <c r="AN218" s="37"/>
      <c r="AO218" s="37"/>
      <c r="AP218" s="37"/>
      <c r="AQ218" s="37"/>
      <c r="AR218" s="38"/>
      <c r="AS218" s="39"/>
      <c r="AT218" s="39"/>
      <c r="AU218" s="39"/>
      <c r="AV218" s="39"/>
      <c r="AW218" s="39"/>
      <c r="AX218" s="39"/>
      <c r="AY218" s="39"/>
      <c r="AZ218" s="40"/>
      <c r="BA218" s="41"/>
    </row>
    <row r="219" spans="1:53" s="42" customFormat="1" ht="21.75" customHeight="1">
      <c r="A219" s="103"/>
      <c r="B219" s="106"/>
      <c r="C219" s="109"/>
      <c r="D219" s="149"/>
      <c r="E219" s="26" t="s">
        <v>58</v>
      </c>
      <c r="F219" s="13">
        <f t="shared" si="116"/>
        <v>11217.838</v>
      </c>
      <c r="G219" s="17">
        <f>5363.47-117.18</f>
        <v>5246.29</v>
      </c>
      <c r="H219" s="17">
        <v>5971.5479999999998</v>
      </c>
      <c r="I219" s="16">
        <f>5638.582-2014.58332-3623.99868</f>
        <v>0</v>
      </c>
      <c r="J219" s="16">
        <v>0</v>
      </c>
      <c r="K219" s="16">
        <v>0</v>
      </c>
      <c r="L219" s="16">
        <v>0</v>
      </c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F219" s="37"/>
      <c r="AG219" s="37"/>
      <c r="AH219" s="37"/>
      <c r="AI219" s="37"/>
      <c r="AJ219" s="37"/>
      <c r="AK219" s="37"/>
      <c r="AL219" s="37"/>
      <c r="AM219" s="37"/>
      <c r="AN219" s="37"/>
      <c r="AO219" s="37"/>
      <c r="AP219" s="37"/>
      <c r="AQ219" s="37"/>
      <c r="AR219" s="38"/>
      <c r="AS219" s="39"/>
      <c r="AT219" s="39"/>
      <c r="AU219" s="39"/>
      <c r="AV219" s="39"/>
      <c r="AW219" s="39"/>
      <c r="AX219" s="39"/>
      <c r="AY219" s="39"/>
      <c r="AZ219" s="40"/>
      <c r="BA219" s="41"/>
    </row>
    <row r="220" spans="1:53" s="58" customFormat="1" ht="20.25" customHeight="1">
      <c r="A220" s="104"/>
      <c r="B220" s="107"/>
      <c r="C220" s="110"/>
      <c r="D220" s="150"/>
      <c r="E220" s="26" t="s">
        <v>59</v>
      </c>
      <c r="F220" s="13">
        <f t="shared" si="116"/>
        <v>0</v>
      </c>
      <c r="G220" s="16">
        <v>0</v>
      </c>
      <c r="H220" s="16">
        <v>0</v>
      </c>
      <c r="I220" s="16">
        <v>0</v>
      </c>
      <c r="J220" s="16">
        <v>0</v>
      </c>
      <c r="K220" s="16">
        <v>0</v>
      </c>
      <c r="L220" s="16">
        <v>0</v>
      </c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  <c r="AQ220" s="33"/>
      <c r="AR220" s="54"/>
      <c r="AS220" s="55"/>
      <c r="AT220" s="55"/>
      <c r="AU220" s="55"/>
      <c r="AV220" s="55"/>
      <c r="AW220" s="55"/>
      <c r="AX220" s="55"/>
      <c r="AY220" s="55"/>
      <c r="AZ220" s="56"/>
      <c r="BA220" s="57"/>
    </row>
    <row r="221" spans="1:53" s="42" customFormat="1" ht="21.75" customHeight="1">
      <c r="A221" s="102" t="s">
        <v>98</v>
      </c>
      <c r="B221" s="141" t="s">
        <v>144</v>
      </c>
      <c r="C221" s="144" t="s">
        <v>182</v>
      </c>
      <c r="D221" s="102" t="s">
        <v>89</v>
      </c>
      <c r="E221" s="26" t="s">
        <v>47</v>
      </c>
      <c r="F221" s="13">
        <f t="shared" ref="F221:F226" si="118">G221+H221+I221+J221+K221+L221</f>
        <v>13370.248</v>
      </c>
      <c r="G221" s="14">
        <f>G222+G224+G225+G226</f>
        <v>6566.6030000000001</v>
      </c>
      <c r="H221" s="14">
        <f>H222+H224+H225+H226</f>
        <v>6803.6450000000004</v>
      </c>
      <c r="I221" s="14">
        <f>I222+I224+I225+I226</f>
        <v>0</v>
      </c>
      <c r="J221" s="14">
        <v>0</v>
      </c>
      <c r="K221" s="14">
        <v>0</v>
      </c>
      <c r="L221" s="14">
        <v>0</v>
      </c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F221" s="37"/>
      <c r="AG221" s="37"/>
      <c r="AH221" s="37"/>
      <c r="AI221" s="37"/>
      <c r="AJ221" s="37"/>
      <c r="AK221" s="37"/>
      <c r="AL221" s="37"/>
      <c r="AM221" s="37"/>
      <c r="AN221" s="37"/>
      <c r="AO221" s="37"/>
      <c r="AP221" s="37"/>
      <c r="AQ221" s="37"/>
      <c r="AR221" s="38"/>
      <c r="AS221" s="39"/>
      <c r="AT221" s="39"/>
      <c r="AU221" s="39"/>
      <c r="AV221" s="39"/>
      <c r="AW221" s="39"/>
      <c r="AX221" s="39"/>
      <c r="AY221" s="39"/>
      <c r="AZ221" s="40"/>
      <c r="BA221" s="41"/>
    </row>
    <row r="222" spans="1:53" s="42" customFormat="1" ht="21.75" customHeight="1">
      <c r="A222" s="103"/>
      <c r="B222" s="142"/>
      <c r="C222" s="145"/>
      <c r="D222" s="103"/>
      <c r="E222" s="26" t="s">
        <v>56</v>
      </c>
      <c r="F222" s="13">
        <f t="shared" si="118"/>
        <v>0</v>
      </c>
      <c r="G222" s="16">
        <v>0</v>
      </c>
      <c r="H222" s="16">
        <v>0</v>
      </c>
      <c r="I222" s="16">
        <v>0</v>
      </c>
      <c r="J222" s="16">
        <v>0</v>
      </c>
      <c r="K222" s="16">
        <v>0</v>
      </c>
      <c r="L222" s="16">
        <v>0</v>
      </c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F222" s="37"/>
      <c r="AG222" s="37"/>
      <c r="AH222" s="37"/>
      <c r="AI222" s="37"/>
      <c r="AJ222" s="37"/>
      <c r="AK222" s="37"/>
      <c r="AL222" s="37"/>
      <c r="AM222" s="37"/>
      <c r="AN222" s="37"/>
      <c r="AO222" s="37"/>
      <c r="AP222" s="37"/>
      <c r="AQ222" s="37"/>
      <c r="AR222" s="38"/>
      <c r="AS222" s="39"/>
      <c r="AT222" s="39"/>
      <c r="AU222" s="39"/>
      <c r="AV222" s="39"/>
      <c r="AW222" s="39"/>
      <c r="AX222" s="39"/>
      <c r="AY222" s="39"/>
      <c r="AZ222" s="40"/>
      <c r="BA222" s="41"/>
    </row>
    <row r="223" spans="1:53" s="42" customFormat="1" ht="27.75" customHeight="1">
      <c r="A223" s="103"/>
      <c r="B223" s="142"/>
      <c r="C223" s="145"/>
      <c r="D223" s="103"/>
      <c r="E223" s="25" t="s">
        <v>185</v>
      </c>
      <c r="F223" s="13">
        <f>G223+H223+I223+J223+K223+L223</f>
        <v>0</v>
      </c>
      <c r="G223" s="16">
        <v>0</v>
      </c>
      <c r="H223" s="16">
        <v>0</v>
      </c>
      <c r="I223" s="16">
        <v>0</v>
      </c>
      <c r="J223" s="16">
        <v>0</v>
      </c>
      <c r="K223" s="16">
        <v>0</v>
      </c>
      <c r="L223" s="16">
        <v>0</v>
      </c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F223" s="37"/>
      <c r="AG223" s="37"/>
      <c r="AH223" s="37"/>
      <c r="AI223" s="37"/>
      <c r="AJ223" s="37"/>
      <c r="AK223" s="37"/>
      <c r="AL223" s="37"/>
      <c r="AM223" s="37"/>
      <c r="AN223" s="37"/>
      <c r="AO223" s="37"/>
      <c r="AP223" s="37"/>
      <c r="AQ223" s="37"/>
      <c r="AR223" s="38"/>
      <c r="AS223" s="39"/>
      <c r="AT223" s="39"/>
      <c r="AU223" s="39"/>
      <c r="AV223" s="39"/>
      <c r="AW223" s="39"/>
      <c r="AX223" s="39"/>
      <c r="AY223" s="39"/>
      <c r="AZ223" s="40"/>
      <c r="BA223" s="41"/>
    </row>
    <row r="224" spans="1:53" s="42" customFormat="1" ht="21.75" customHeight="1">
      <c r="A224" s="103"/>
      <c r="B224" s="142"/>
      <c r="C224" s="145"/>
      <c r="D224" s="103"/>
      <c r="E224" s="26" t="s">
        <v>57</v>
      </c>
      <c r="F224" s="13">
        <f t="shared" si="118"/>
        <v>0</v>
      </c>
      <c r="G224" s="16">
        <v>0</v>
      </c>
      <c r="H224" s="16">
        <v>0</v>
      </c>
      <c r="I224" s="16">
        <v>0</v>
      </c>
      <c r="J224" s="16">
        <v>0</v>
      </c>
      <c r="K224" s="16">
        <v>0</v>
      </c>
      <c r="L224" s="16">
        <v>0</v>
      </c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8"/>
      <c r="AS224" s="39"/>
      <c r="AT224" s="39"/>
      <c r="AU224" s="39"/>
      <c r="AV224" s="39"/>
      <c r="AW224" s="39"/>
      <c r="AX224" s="39"/>
      <c r="AY224" s="39"/>
      <c r="AZ224" s="40"/>
      <c r="BA224" s="41"/>
    </row>
    <row r="225" spans="1:53" s="42" customFormat="1" ht="21.75" customHeight="1">
      <c r="A225" s="103"/>
      <c r="B225" s="142"/>
      <c r="C225" s="145"/>
      <c r="D225" s="103"/>
      <c r="E225" s="26" t="s">
        <v>58</v>
      </c>
      <c r="F225" s="13">
        <f t="shared" si="118"/>
        <v>13370.248</v>
      </c>
      <c r="G225" s="17">
        <v>6566.6030000000001</v>
      </c>
      <c r="H225" s="17">
        <v>6803.6450000000004</v>
      </c>
      <c r="I225" s="17">
        <v>0</v>
      </c>
      <c r="J225" s="17">
        <v>0</v>
      </c>
      <c r="K225" s="17">
        <v>0</v>
      </c>
      <c r="L225" s="17">
        <v>0</v>
      </c>
      <c r="M225" s="37" t="s">
        <v>136</v>
      </c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8"/>
      <c r="AS225" s="39"/>
      <c r="AT225" s="39"/>
      <c r="AU225" s="39"/>
      <c r="AV225" s="39"/>
      <c r="AW225" s="39"/>
      <c r="AX225" s="39"/>
      <c r="AY225" s="39"/>
      <c r="AZ225" s="40"/>
      <c r="BA225" s="41"/>
    </row>
    <row r="226" spans="1:53" s="58" customFormat="1" ht="18" customHeight="1">
      <c r="A226" s="104"/>
      <c r="B226" s="143"/>
      <c r="C226" s="146"/>
      <c r="D226" s="104"/>
      <c r="E226" s="26" t="s">
        <v>59</v>
      </c>
      <c r="F226" s="13">
        <f t="shared" si="118"/>
        <v>0</v>
      </c>
      <c r="G226" s="16">
        <v>0</v>
      </c>
      <c r="H226" s="16">
        <v>0</v>
      </c>
      <c r="I226" s="16">
        <v>0</v>
      </c>
      <c r="J226" s="16">
        <v>0</v>
      </c>
      <c r="K226" s="16">
        <v>0</v>
      </c>
      <c r="L226" s="16">
        <v>0</v>
      </c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  <c r="AQ226" s="33"/>
      <c r="AR226" s="54"/>
      <c r="AS226" s="55"/>
      <c r="AT226" s="55"/>
      <c r="AU226" s="55"/>
      <c r="AV226" s="55"/>
      <c r="AW226" s="55"/>
      <c r="AX226" s="55"/>
      <c r="AY226" s="55"/>
      <c r="AZ226" s="56"/>
      <c r="BA226" s="57"/>
    </row>
    <row r="227" spans="1:53" s="42" customFormat="1" ht="21.75" customHeight="1">
      <c r="A227" s="102" t="s">
        <v>111</v>
      </c>
      <c r="B227" s="105" t="s">
        <v>113</v>
      </c>
      <c r="C227" s="108">
        <v>2023</v>
      </c>
      <c r="D227" s="102" t="s">
        <v>137</v>
      </c>
      <c r="E227" s="26" t="s">
        <v>47</v>
      </c>
      <c r="F227" s="13">
        <f t="shared" ref="F227:F232" si="119">G227+H227+I227+J227+K227+L227</f>
        <v>715.09608000000003</v>
      </c>
      <c r="G227" s="14">
        <f>G228+G230+G231+G232</f>
        <v>0</v>
      </c>
      <c r="H227" s="14">
        <f>H228+H230+H231+H232</f>
        <v>0</v>
      </c>
      <c r="I227" s="14">
        <f>I228+I230+I231+I232</f>
        <v>715.09608000000003</v>
      </c>
      <c r="J227" s="14">
        <f>J228+J230+J231+J232</f>
        <v>0</v>
      </c>
      <c r="K227" s="14">
        <f t="shared" ref="K227:L227" si="120">K228+K230+K231+K232</f>
        <v>0</v>
      </c>
      <c r="L227" s="14">
        <f t="shared" si="120"/>
        <v>0</v>
      </c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F227" s="37"/>
      <c r="AG227" s="37"/>
      <c r="AH227" s="37"/>
      <c r="AI227" s="37"/>
      <c r="AJ227" s="37"/>
      <c r="AK227" s="37"/>
      <c r="AL227" s="37"/>
      <c r="AM227" s="37"/>
      <c r="AN227" s="37"/>
      <c r="AO227" s="37"/>
      <c r="AP227" s="37"/>
      <c r="AQ227" s="37"/>
      <c r="AR227" s="38"/>
      <c r="AS227" s="39"/>
      <c r="AT227" s="39"/>
      <c r="AU227" s="39"/>
      <c r="AV227" s="39"/>
      <c r="AW227" s="39"/>
      <c r="AX227" s="39"/>
      <c r="AY227" s="39"/>
      <c r="AZ227" s="40"/>
      <c r="BA227" s="41"/>
    </row>
    <row r="228" spans="1:53" s="42" customFormat="1" ht="21.75" customHeight="1">
      <c r="A228" s="103"/>
      <c r="B228" s="106"/>
      <c r="C228" s="109"/>
      <c r="D228" s="147"/>
      <c r="E228" s="26" t="s">
        <v>56</v>
      </c>
      <c r="F228" s="13">
        <f t="shared" si="119"/>
        <v>0</v>
      </c>
      <c r="G228" s="16">
        <v>0</v>
      </c>
      <c r="H228" s="16">
        <v>0</v>
      </c>
      <c r="I228" s="16"/>
      <c r="J228" s="16">
        <v>0</v>
      </c>
      <c r="K228" s="16">
        <v>0</v>
      </c>
      <c r="L228" s="16">
        <v>0</v>
      </c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F228" s="37"/>
      <c r="AG228" s="37"/>
      <c r="AH228" s="37"/>
      <c r="AI228" s="37"/>
      <c r="AJ228" s="37"/>
      <c r="AK228" s="37"/>
      <c r="AL228" s="37"/>
      <c r="AM228" s="37"/>
      <c r="AN228" s="37"/>
      <c r="AO228" s="37"/>
      <c r="AP228" s="37"/>
      <c r="AQ228" s="37"/>
      <c r="AR228" s="38"/>
      <c r="AS228" s="39"/>
      <c r="AT228" s="39"/>
      <c r="AU228" s="39"/>
      <c r="AV228" s="39"/>
      <c r="AW228" s="39"/>
      <c r="AX228" s="39"/>
      <c r="AY228" s="39"/>
      <c r="AZ228" s="40"/>
      <c r="BA228" s="41"/>
    </row>
    <row r="229" spans="1:53" s="42" customFormat="1" ht="30" customHeight="1">
      <c r="A229" s="103"/>
      <c r="B229" s="106"/>
      <c r="C229" s="109"/>
      <c r="D229" s="147"/>
      <c r="E229" s="25" t="s">
        <v>185</v>
      </c>
      <c r="F229" s="13">
        <f>G229+H229+I229+J229+K229+L229</f>
        <v>0</v>
      </c>
      <c r="G229" s="16">
        <v>0</v>
      </c>
      <c r="H229" s="16">
        <v>0</v>
      </c>
      <c r="I229" s="16">
        <v>0</v>
      </c>
      <c r="J229" s="16">
        <v>0</v>
      </c>
      <c r="K229" s="16">
        <v>0</v>
      </c>
      <c r="L229" s="16">
        <v>0</v>
      </c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F229" s="37"/>
      <c r="AG229" s="37"/>
      <c r="AH229" s="37"/>
      <c r="AI229" s="37"/>
      <c r="AJ229" s="37"/>
      <c r="AK229" s="37"/>
      <c r="AL229" s="37"/>
      <c r="AM229" s="37"/>
      <c r="AN229" s="37"/>
      <c r="AO229" s="37"/>
      <c r="AP229" s="37"/>
      <c r="AQ229" s="37"/>
      <c r="AR229" s="38"/>
      <c r="AS229" s="39"/>
      <c r="AT229" s="39"/>
      <c r="AU229" s="39"/>
      <c r="AV229" s="39"/>
      <c r="AW229" s="39"/>
      <c r="AX229" s="39"/>
      <c r="AY229" s="39"/>
      <c r="AZ229" s="40"/>
      <c r="BA229" s="41"/>
    </row>
    <row r="230" spans="1:53" s="42" customFormat="1" ht="21.75" customHeight="1">
      <c r="A230" s="103"/>
      <c r="B230" s="106"/>
      <c r="C230" s="109"/>
      <c r="D230" s="147"/>
      <c r="E230" s="26" t="s">
        <v>57</v>
      </c>
      <c r="F230" s="13">
        <f t="shared" si="119"/>
        <v>679.34127999999998</v>
      </c>
      <c r="G230" s="16">
        <v>0</v>
      </c>
      <c r="H230" s="16">
        <v>0</v>
      </c>
      <c r="I230" s="27">
        <v>679.34127999999998</v>
      </c>
      <c r="J230" s="16">
        <v>0</v>
      </c>
      <c r="K230" s="16">
        <v>0</v>
      </c>
      <c r="L230" s="16">
        <v>0</v>
      </c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F230" s="37"/>
      <c r="AG230" s="37"/>
      <c r="AH230" s="37"/>
      <c r="AI230" s="37"/>
      <c r="AJ230" s="37"/>
      <c r="AK230" s="37"/>
      <c r="AL230" s="37"/>
      <c r="AM230" s="37"/>
      <c r="AN230" s="37"/>
      <c r="AO230" s="37"/>
      <c r="AP230" s="37"/>
      <c r="AQ230" s="37"/>
      <c r="AR230" s="38"/>
      <c r="AS230" s="39"/>
      <c r="AT230" s="39"/>
      <c r="AU230" s="39"/>
      <c r="AV230" s="39"/>
      <c r="AW230" s="39"/>
      <c r="AX230" s="39"/>
      <c r="AY230" s="39"/>
      <c r="AZ230" s="40"/>
      <c r="BA230" s="41"/>
    </row>
    <row r="231" spans="1:53" s="42" customFormat="1" ht="21.75" customHeight="1">
      <c r="A231" s="103"/>
      <c r="B231" s="106"/>
      <c r="C231" s="109"/>
      <c r="D231" s="147"/>
      <c r="E231" s="26" t="s">
        <v>58</v>
      </c>
      <c r="F231" s="13">
        <f t="shared" si="119"/>
        <v>35.754800000000003</v>
      </c>
      <c r="G231" s="16">
        <v>0</v>
      </c>
      <c r="H231" s="16">
        <v>0</v>
      </c>
      <c r="I231" s="27">
        <v>35.754800000000003</v>
      </c>
      <c r="J231" s="16">
        <v>0</v>
      </c>
      <c r="K231" s="16">
        <v>0</v>
      </c>
      <c r="L231" s="16">
        <v>0</v>
      </c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F231" s="37"/>
      <c r="AG231" s="37"/>
      <c r="AH231" s="37"/>
      <c r="AI231" s="37"/>
      <c r="AJ231" s="37"/>
      <c r="AK231" s="37"/>
      <c r="AL231" s="37"/>
      <c r="AM231" s="37"/>
      <c r="AN231" s="37"/>
      <c r="AO231" s="37"/>
      <c r="AP231" s="37"/>
      <c r="AQ231" s="37"/>
      <c r="AR231" s="38"/>
      <c r="AS231" s="39"/>
      <c r="AT231" s="39"/>
      <c r="AU231" s="39"/>
      <c r="AV231" s="39"/>
      <c r="AW231" s="39"/>
      <c r="AX231" s="39"/>
      <c r="AY231" s="39"/>
      <c r="AZ231" s="40"/>
      <c r="BA231" s="41"/>
    </row>
    <row r="232" spans="1:53" s="58" customFormat="1" ht="21.75" customHeight="1">
      <c r="A232" s="104"/>
      <c r="B232" s="107"/>
      <c r="C232" s="110"/>
      <c r="D232" s="148"/>
      <c r="E232" s="26" t="s">
        <v>59</v>
      </c>
      <c r="F232" s="13">
        <f t="shared" si="119"/>
        <v>0</v>
      </c>
      <c r="G232" s="16">
        <v>0</v>
      </c>
      <c r="H232" s="16">
        <v>0</v>
      </c>
      <c r="I232" s="16">
        <v>0</v>
      </c>
      <c r="J232" s="16">
        <v>0</v>
      </c>
      <c r="K232" s="16">
        <v>0</v>
      </c>
      <c r="L232" s="16">
        <v>0</v>
      </c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  <c r="AQ232" s="33"/>
      <c r="AR232" s="54"/>
      <c r="AS232" s="55"/>
      <c r="AT232" s="55"/>
      <c r="AU232" s="55"/>
      <c r="AV232" s="55"/>
      <c r="AW232" s="55"/>
      <c r="AX232" s="55"/>
      <c r="AY232" s="55"/>
      <c r="AZ232" s="56"/>
      <c r="BA232" s="57"/>
    </row>
    <row r="233" spans="1:53" s="42" customFormat="1" ht="21.75" customHeight="1">
      <c r="A233" s="102" t="s">
        <v>140</v>
      </c>
      <c r="B233" s="105" t="s">
        <v>141</v>
      </c>
      <c r="C233" s="108">
        <v>2023</v>
      </c>
      <c r="D233" s="102" t="s">
        <v>142</v>
      </c>
      <c r="E233" s="26" t="s">
        <v>47</v>
      </c>
      <c r="F233" s="13">
        <f>G233+H233+I233+J233+K233+L233</f>
        <v>1500</v>
      </c>
      <c r="G233" s="14">
        <f>G234+G236+G237+G238</f>
        <v>0</v>
      </c>
      <c r="H233" s="14">
        <f>H234+H236+H237+H238</f>
        <v>0</v>
      </c>
      <c r="I233" s="14">
        <f>I234+I236+I237+I238</f>
        <v>1500</v>
      </c>
      <c r="J233" s="14">
        <f>J234+J236+J237+J238</f>
        <v>0</v>
      </c>
      <c r="K233" s="14">
        <f t="shared" ref="K233:L233" si="121">K234+K236+K237+K238</f>
        <v>0</v>
      </c>
      <c r="L233" s="14">
        <f t="shared" si="121"/>
        <v>0</v>
      </c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F233" s="37"/>
      <c r="AG233" s="37"/>
      <c r="AH233" s="37"/>
      <c r="AI233" s="37"/>
      <c r="AJ233" s="37"/>
      <c r="AK233" s="37"/>
      <c r="AL233" s="37"/>
      <c r="AM233" s="37"/>
      <c r="AN233" s="37"/>
      <c r="AO233" s="37"/>
      <c r="AP233" s="37"/>
      <c r="AQ233" s="37"/>
      <c r="AR233" s="38"/>
      <c r="AS233" s="39"/>
      <c r="AT233" s="39"/>
      <c r="AU233" s="39"/>
      <c r="AV233" s="39"/>
      <c r="AW233" s="39"/>
      <c r="AX233" s="39"/>
      <c r="AY233" s="39"/>
      <c r="AZ233" s="40"/>
      <c r="BA233" s="41"/>
    </row>
    <row r="234" spans="1:53" s="42" customFormat="1" ht="21.75" customHeight="1">
      <c r="A234" s="103"/>
      <c r="B234" s="106"/>
      <c r="C234" s="109"/>
      <c r="D234" s="147"/>
      <c r="E234" s="26" t="s">
        <v>56</v>
      </c>
      <c r="F234" s="13">
        <f>G234+H234+I234+J234+K234+L234</f>
        <v>0</v>
      </c>
      <c r="G234" s="16">
        <v>0</v>
      </c>
      <c r="H234" s="16">
        <v>0</v>
      </c>
      <c r="I234" s="16">
        <v>0</v>
      </c>
      <c r="J234" s="16">
        <v>0</v>
      </c>
      <c r="K234" s="16">
        <v>0</v>
      </c>
      <c r="L234" s="16">
        <v>0</v>
      </c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F234" s="37"/>
      <c r="AG234" s="37"/>
      <c r="AH234" s="37"/>
      <c r="AI234" s="37"/>
      <c r="AJ234" s="37"/>
      <c r="AK234" s="37"/>
      <c r="AL234" s="37"/>
      <c r="AM234" s="37"/>
      <c r="AN234" s="37"/>
      <c r="AO234" s="37"/>
      <c r="AP234" s="37"/>
      <c r="AQ234" s="37"/>
      <c r="AR234" s="38"/>
      <c r="AS234" s="39"/>
      <c r="AT234" s="39"/>
      <c r="AU234" s="39"/>
      <c r="AV234" s="39"/>
      <c r="AW234" s="39"/>
      <c r="AX234" s="39"/>
      <c r="AY234" s="39"/>
      <c r="AZ234" s="40"/>
      <c r="BA234" s="41"/>
    </row>
    <row r="235" spans="1:53" s="42" customFormat="1" ht="28.5" customHeight="1">
      <c r="A235" s="103"/>
      <c r="B235" s="106"/>
      <c r="C235" s="109"/>
      <c r="D235" s="147"/>
      <c r="E235" s="25" t="s">
        <v>185</v>
      </c>
      <c r="F235" s="13">
        <f>G235+H235+I235+J235+K235+L235</f>
        <v>0</v>
      </c>
      <c r="G235" s="16">
        <v>0</v>
      </c>
      <c r="H235" s="16">
        <v>0</v>
      </c>
      <c r="I235" s="16">
        <v>0</v>
      </c>
      <c r="J235" s="16">
        <v>0</v>
      </c>
      <c r="K235" s="16">
        <v>0</v>
      </c>
      <c r="L235" s="16">
        <v>0</v>
      </c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F235" s="37"/>
      <c r="AG235" s="37"/>
      <c r="AH235" s="37"/>
      <c r="AI235" s="37"/>
      <c r="AJ235" s="37"/>
      <c r="AK235" s="37"/>
      <c r="AL235" s="37"/>
      <c r="AM235" s="37"/>
      <c r="AN235" s="37"/>
      <c r="AO235" s="37"/>
      <c r="AP235" s="37"/>
      <c r="AQ235" s="37"/>
      <c r="AR235" s="38"/>
      <c r="AS235" s="39"/>
      <c r="AT235" s="39"/>
      <c r="AU235" s="39"/>
      <c r="AV235" s="39"/>
      <c r="AW235" s="39"/>
      <c r="AX235" s="39"/>
      <c r="AY235" s="39"/>
      <c r="AZ235" s="40"/>
      <c r="BA235" s="41"/>
    </row>
    <row r="236" spans="1:53" s="42" customFormat="1" ht="21.75" customHeight="1">
      <c r="A236" s="103"/>
      <c r="B236" s="106"/>
      <c r="C236" s="109"/>
      <c r="D236" s="147"/>
      <c r="E236" s="26" t="s">
        <v>57</v>
      </c>
      <c r="F236" s="13">
        <f>G236+H236+I236+J236+K236+L236</f>
        <v>0</v>
      </c>
      <c r="G236" s="16">
        <v>0</v>
      </c>
      <c r="H236" s="16">
        <v>0</v>
      </c>
      <c r="I236" s="27">
        <v>0</v>
      </c>
      <c r="J236" s="16">
        <v>0</v>
      </c>
      <c r="K236" s="16">
        <v>0</v>
      </c>
      <c r="L236" s="16">
        <v>0</v>
      </c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F236" s="37"/>
      <c r="AG236" s="37"/>
      <c r="AH236" s="37"/>
      <c r="AI236" s="37"/>
      <c r="AJ236" s="37"/>
      <c r="AK236" s="37"/>
      <c r="AL236" s="37"/>
      <c r="AM236" s="37"/>
      <c r="AN236" s="37"/>
      <c r="AO236" s="37"/>
      <c r="AP236" s="37"/>
      <c r="AQ236" s="37"/>
      <c r="AR236" s="38"/>
      <c r="AS236" s="39"/>
      <c r="AT236" s="39"/>
      <c r="AU236" s="39"/>
      <c r="AV236" s="39"/>
      <c r="AW236" s="39"/>
      <c r="AX236" s="39"/>
      <c r="AY236" s="39"/>
      <c r="AZ236" s="40"/>
      <c r="BA236" s="41"/>
    </row>
    <row r="237" spans="1:53" s="42" customFormat="1" ht="21.75" customHeight="1">
      <c r="A237" s="103"/>
      <c r="B237" s="106"/>
      <c r="C237" s="109"/>
      <c r="D237" s="147"/>
      <c r="E237" s="26" t="s">
        <v>58</v>
      </c>
      <c r="F237" s="13">
        <f>G237+H237+I237+J237+K237+L237</f>
        <v>1500</v>
      </c>
      <c r="G237" s="16">
        <v>0</v>
      </c>
      <c r="H237" s="16">
        <v>0</v>
      </c>
      <c r="I237" s="27">
        <v>1500</v>
      </c>
      <c r="J237" s="16">
        <v>0</v>
      </c>
      <c r="K237" s="16">
        <v>0</v>
      </c>
      <c r="L237" s="16">
        <v>0</v>
      </c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F237" s="37"/>
      <c r="AG237" s="37"/>
      <c r="AH237" s="37"/>
      <c r="AI237" s="37"/>
      <c r="AJ237" s="37"/>
      <c r="AK237" s="37"/>
      <c r="AL237" s="37"/>
      <c r="AM237" s="37"/>
      <c r="AN237" s="37"/>
      <c r="AO237" s="37"/>
      <c r="AP237" s="37"/>
      <c r="AQ237" s="37"/>
      <c r="AR237" s="38"/>
      <c r="AS237" s="39"/>
      <c r="AT237" s="39"/>
      <c r="AU237" s="39"/>
      <c r="AV237" s="39"/>
      <c r="AW237" s="39"/>
      <c r="AX237" s="39"/>
      <c r="AY237" s="39"/>
      <c r="AZ237" s="40"/>
      <c r="BA237" s="41"/>
    </row>
    <row r="238" spans="1:53" s="58" customFormat="1" ht="21.75" customHeight="1">
      <c r="A238" s="104"/>
      <c r="B238" s="107"/>
      <c r="C238" s="110"/>
      <c r="D238" s="148"/>
      <c r="E238" s="26" t="s">
        <v>59</v>
      </c>
      <c r="F238" s="13">
        <f t="shared" ref="F238" si="122">G238+H238+I238+J238+K238</f>
        <v>0</v>
      </c>
      <c r="G238" s="16">
        <v>0</v>
      </c>
      <c r="H238" s="16">
        <v>0</v>
      </c>
      <c r="I238" s="16">
        <v>0</v>
      </c>
      <c r="J238" s="16">
        <v>0</v>
      </c>
      <c r="K238" s="16">
        <v>0</v>
      </c>
      <c r="L238" s="16">
        <v>0</v>
      </c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  <c r="AQ238" s="33"/>
      <c r="AR238" s="54"/>
      <c r="AS238" s="55"/>
      <c r="AT238" s="55"/>
      <c r="AU238" s="55"/>
      <c r="AV238" s="55"/>
      <c r="AW238" s="55"/>
      <c r="AX238" s="55"/>
      <c r="AY238" s="55"/>
      <c r="AZ238" s="56"/>
      <c r="BA238" s="57"/>
    </row>
    <row r="239" spans="1:53" s="42" customFormat="1" ht="21.75" customHeight="1">
      <c r="A239" s="102" t="s">
        <v>183</v>
      </c>
      <c r="B239" s="105" t="s">
        <v>184</v>
      </c>
      <c r="C239" s="108">
        <v>2024</v>
      </c>
      <c r="D239" s="102" t="s">
        <v>137</v>
      </c>
      <c r="E239" s="26" t="s">
        <v>47</v>
      </c>
      <c r="F239" s="13">
        <f>G239+H239+I239+J239+K239+L239</f>
        <v>10576.03</v>
      </c>
      <c r="G239" s="14">
        <f>G240+G242+G243+G244</f>
        <v>0</v>
      </c>
      <c r="H239" s="14">
        <f>H240+H242+H243+H244</f>
        <v>0</v>
      </c>
      <c r="I239" s="14">
        <f>I240+I242+I243+I244</f>
        <v>0</v>
      </c>
      <c r="J239" s="14">
        <f>J240+J241+J242+J243+J244</f>
        <v>10576.03</v>
      </c>
      <c r="K239" s="14">
        <f>K240+K242+K243+K244</f>
        <v>0</v>
      </c>
      <c r="L239" s="14">
        <f>L240+L242+L243+L244</f>
        <v>0</v>
      </c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F239" s="37"/>
      <c r="AG239" s="37"/>
      <c r="AH239" s="37"/>
      <c r="AI239" s="37"/>
      <c r="AJ239" s="37"/>
      <c r="AK239" s="37"/>
      <c r="AL239" s="37"/>
      <c r="AM239" s="37"/>
      <c r="AN239" s="37"/>
      <c r="AO239" s="37"/>
      <c r="AP239" s="37"/>
      <c r="AQ239" s="37"/>
      <c r="AR239" s="38"/>
      <c r="AS239" s="39"/>
      <c r="AT239" s="39"/>
      <c r="AU239" s="39"/>
      <c r="AV239" s="39"/>
      <c r="AW239" s="39"/>
      <c r="AX239" s="39"/>
      <c r="AY239" s="39"/>
      <c r="AZ239" s="40"/>
      <c r="BA239" s="41"/>
    </row>
    <row r="240" spans="1:53" s="42" customFormat="1" ht="21.75" customHeight="1">
      <c r="A240" s="103"/>
      <c r="B240" s="106"/>
      <c r="C240" s="109"/>
      <c r="D240" s="147"/>
      <c r="E240" s="26" t="s">
        <v>56</v>
      </c>
      <c r="F240" s="13">
        <f>G240+H240+I240+J240+K240+L240</f>
        <v>0</v>
      </c>
      <c r="G240" s="16">
        <v>0</v>
      </c>
      <c r="H240" s="16">
        <v>0</v>
      </c>
      <c r="I240" s="16">
        <v>0</v>
      </c>
      <c r="J240" s="16">
        <v>0</v>
      </c>
      <c r="K240" s="16">
        <v>0</v>
      </c>
      <c r="L240" s="16">
        <v>0</v>
      </c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F240" s="37"/>
      <c r="AG240" s="37"/>
      <c r="AH240" s="37"/>
      <c r="AI240" s="37"/>
      <c r="AJ240" s="37"/>
      <c r="AK240" s="37"/>
      <c r="AL240" s="37"/>
      <c r="AM240" s="37"/>
      <c r="AN240" s="37"/>
      <c r="AO240" s="37"/>
      <c r="AP240" s="37"/>
      <c r="AQ240" s="37"/>
      <c r="AR240" s="38"/>
      <c r="AS240" s="39"/>
      <c r="AT240" s="39"/>
      <c r="AU240" s="39"/>
      <c r="AV240" s="39"/>
      <c r="AW240" s="39"/>
      <c r="AX240" s="39"/>
      <c r="AY240" s="39"/>
      <c r="AZ240" s="40"/>
      <c r="BA240" s="41"/>
    </row>
    <row r="241" spans="1:53" s="42" customFormat="1" ht="30.75" customHeight="1">
      <c r="A241" s="103"/>
      <c r="B241" s="106"/>
      <c r="C241" s="109"/>
      <c r="D241" s="147"/>
      <c r="E241" s="25" t="s">
        <v>185</v>
      </c>
      <c r="F241" s="13">
        <f>G241+H241+I241+J241+K241+L241</f>
        <v>10565.45397</v>
      </c>
      <c r="G241" s="16">
        <v>0</v>
      </c>
      <c r="H241" s="16">
        <v>0</v>
      </c>
      <c r="I241" s="16">
        <v>0</v>
      </c>
      <c r="J241" s="16">
        <v>10565.45397</v>
      </c>
      <c r="K241" s="16">
        <v>0</v>
      </c>
      <c r="L241" s="16">
        <v>0</v>
      </c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F241" s="37"/>
      <c r="AG241" s="37"/>
      <c r="AH241" s="37"/>
      <c r="AI241" s="37"/>
      <c r="AJ241" s="37"/>
      <c r="AK241" s="37"/>
      <c r="AL241" s="37"/>
      <c r="AM241" s="37"/>
      <c r="AN241" s="37"/>
      <c r="AO241" s="37"/>
      <c r="AP241" s="37"/>
      <c r="AQ241" s="37"/>
      <c r="AR241" s="38"/>
      <c r="AS241" s="39"/>
      <c r="AT241" s="39"/>
      <c r="AU241" s="39"/>
      <c r="AV241" s="39"/>
      <c r="AW241" s="39"/>
      <c r="AX241" s="39"/>
      <c r="AY241" s="39"/>
      <c r="AZ241" s="40"/>
      <c r="BA241" s="41"/>
    </row>
    <row r="242" spans="1:53" s="42" customFormat="1" ht="21.75" customHeight="1">
      <c r="A242" s="103"/>
      <c r="B242" s="106"/>
      <c r="C242" s="109"/>
      <c r="D242" s="147"/>
      <c r="E242" s="26" t="s">
        <v>57</v>
      </c>
      <c r="F242" s="13">
        <f>G242+H242+I242+J242+K242+L242</f>
        <v>0</v>
      </c>
      <c r="G242" s="16">
        <v>0</v>
      </c>
      <c r="H242" s="16">
        <v>0</v>
      </c>
      <c r="I242" s="27">
        <v>0</v>
      </c>
      <c r="J242" s="16">
        <v>0</v>
      </c>
      <c r="K242" s="16">
        <v>0</v>
      </c>
      <c r="L242" s="16">
        <v>0</v>
      </c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F242" s="37"/>
      <c r="AG242" s="37"/>
      <c r="AH242" s="37"/>
      <c r="AI242" s="37"/>
      <c r="AJ242" s="37"/>
      <c r="AK242" s="37"/>
      <c r="AL242" s="37"/>
      <c r="AM242" s="37"/>
      <c r="AN242" s="37"/>
      <c r="AO242" s="37"/>
      <c r="AP242" s="37"/>
      <c r="AQ242" s="37"/>
      <c r="AR242" s="38"/>
      <c r="AS242" s="39"/>
      <c r="AT242" s="39"/>
      <c r="AU242" s="39"/>
      <c r="AV242" s="39"/>
      <c r="AW242" s="39"/>
      <c r="AX242" s="39"/>
      <c r="AY242" s="39"/>
      <c r="AZ242" s="40"/>
      <c r="BA242" s="41"/>
    </row>
    <row r="243" spans="1:53" s="42" customFormat="1" ht="21.75" customHeight="1">
      <c r="A243" s="103"/>
      <c r="B243" s="106"/>
      <c r="C243" s="109"/>
      <c r="D243" s="147"/>
      <c r="E243" s="26" t="s">
        <v>58</v>
      </c>
      <c r="F243" s="13">
        <f>G243+H243+I243+J243+K243+L243</f>
        <v>10.576029999999999</v>
      </c>
      <c r="G243" s="16">
        <v>0</v>
      </c>
      <c r="H243" s="16">
        <v>0</v>
      </c>
      <c r="I243" s="27"/>
      <c r="J243" s="16">
        <v>10.576029999999999</v>
      </c>
      <c r="K243" s="16">
        <v>0</v>
      </c>
      <c r="L243" s="16">
        <v>0</v>
      </c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F243" s="37"/>
      <c r="AG243" s="37"/>
      <c r="AH243" s="37"/>
      <c r="AI243" s="37"/>
      <c r="AJ243" s="37"/>
      <c r="AK243" s="37"/>
      <c r="AL243" s="37"/>
      <c r="AM243" s="37"/>
      <c r="AN243" s="37"/>
      <c r="AO243" s="37"/>
      <c r="AP243" s="37"/>
      <c r="AQ243" s="37"/>
      <c r="AR243" s="38"/>
      <c r="AS243" s="39"/>
      <c r="AT243" s="39"/>
      <c r="AU243" s="39"/>
      <c r="AV243" s="39"/>
      <c r="AW243" s="39"/>
      <c r="AX243" s="39"/>
      <c r="AY243" s="39"/>
      <c r="AZ243" s="40"/>
      <c r="BA243" s="41"/>
    </row>
    <row r="244" spans="1:53" s="42" customFormat="1" ht="19.5" customHeight="1">
      <c r="A244" s="103"/>
      <c r="B244" s="106"/>
      <c r="C244" s="109"/>
      <c r="D244" s="147"/>
      <c r="E244" s="155" t="s">
        <v>59</v>
      </c>
      <c r="F244" s="158">
        <f>G244+H244+I244+J244+K244</f>
        <v>0</v>
      </c>
      <c r="G244" s="160">
        <v>0</v>
      </c>
      <c r="H244" s="160">
        <v>0</v>
      </c>
      <c r="I244" s="160">
        <v>0</v>
      </c>
      <c r="J244" s="160">
        <v>0</v>
      </c>
      <c r="K244" s="160">
        <v>0</v>
      </c>
      <c r="L244" s="160">
        <v>0</v>
      </c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8"/>
      <c r="AS244" s="39"/>
      <c r="AT244" s="39"/>
      <c r="AU244" s="39"/>
      <c r="AV244" s="39"/>
      <c r="AW244" s="39"/>
      <c r="AX244" s="39"/>
      <c r="AY244" s="39"/>
      <c r="AZ244" s="40"/>
      <c r="BA244" s="41"/>
    </row>
    <row r="245" spans="1:53" s="58" customFormat="1" ht="12.75" customHeight="1">
      <c r="A245" s="104"/>
      <c r="B245" s="107"/>
      <c r="C245" s="110"/>
      <c r="D245" s="148"/>
      <c r="E245" s="157"/>
      <c r="F245" s="159"/>
      <c r="G245" s="161"/>
      <c r="H245" s="161"/>
      <c r="I245" s="161"/>
      <c r="J245" s="161"/>
      <c r="K245" s="161"/>
      <c r="L245" s="161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  <c r="AQ245" s="33"/>
      <c r="AR245" s="54"/>
      <c r="AS245" s="55"/>
      <c r="AT245" s="55"/>
      <c r="AU245" s="55"/>
      <c r="AV245" s="55"/>
      <c r="AW245" s="55"/>
      <c r="AX245" s="55"/>
      <c r="AY245" s="55"/>
      <c r="AZ245" s="56"/>
      <c r="BA245" s="57"/>
    </row>
    <row r="246" spans="1:53" s="58" customFormat="1" ht="21.75" customHeight="1">
      <c r="A246" s="102" t="s">
        <v>195</v>
      </c>
      <c r="B246" s="105" t="s">
        <v>196</v>
      </c>
      <c r="C246" s="108">
        <v>2024</v>
      </c>
      <c r="D246" s="102" t="s">
        <v>137</v>
      </c>
      <c r="E246" s="26" t="s">
        <v>47</v>
      </c>
      <c r="F246" s="13">
        <f>G246+H246+I246+J246+K246+L246</f>
        <v>550</v>
      </c>
      <c r="G246" s="14">
        <f>G247+G249+G250+G251</f>
        <v>0</v>
      </c>
      <c r="H246" s="14">
        <f>H247+H249+H250+H251</f>
        <v>0</v>
      </c>
      <c r="I246" s="14">
        <f>I247+I249+I250+I251</f>
        <v>0</v>
      </c>
      <c r="J246" s="14">
        <f>J247+J248+J249+J250+J251</f>
        <v>300</v>
      </c>
      <c r="K246" s="14">
        <f>K247+K249+K250+K251</f>
        <v>250</v>
      </c>
      <c r="L246" s="14">
        <f>L247+L249+L250+L251</f>
        <v>0</v>
      </c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  <c r="AQ246" s="33"/>
      <c r="AR246" s="54"/>
      <c r="AS246" s="55"/>
      <c r="AT246" s="55"/>
      <c r="AU246" s="55"/>
      <c r="AV246" s="55"/>
      <c r="AW246" s="55"/>
      <c r="AX246" s="55"/>
      <c r="AY246" s="55"/>
      <c r="AZ246" s="56"/>
      <c r="BA246" s="57"/>
    </row>
    <row r="247" spans="1:53" s="58" customFormat="1" ht="21.75" customHeight="1">
      <c r="A247" s="103"/>
      <c r="B247" s="106"/>
      <c r="C247" s="109"/>
      <c r="D247" s="147"/>
      <c r="E247" s="26" t="s">
        <v>56</v>
      </c>
      <c r="F247" s="13">
        <f>G247+H247+I247+J247+K247+L247</f>
        <v>0</v>
      </c>
      <c r="G247" s="16">
        <v>0</v>
      </c>
      <c r="H247" s="16">
        <v>0</v>
      </c>
      <c r="I247" s="16">
        <v>0</v>
      </c>
      <c r="J247" s="16">
        <v>0</v>
      </c>
      <c r="K247" s="16">
        <v>0</v>
      </c>
      <c r="L247" s="16">
        <v>0</v>
      </c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  <c r="AQ247" s="33"/>
      <c r="AR247" s="54"/>
      <c r="AS247" s="55"/>
      <c r="AT247" s="55"/>
      <c r="AU247" s="55"/>
      <c r="AV247" s="55"/>
      <c r="AW247" s="55"/>
      <c r="AX247" s="55"/>
      <c r="AY247" s="55"/>
      <c r="AZ247" s="56"/>
      <c r="BA247" s="57"/>
    </row>
    <row r="248" spans="1:53" s="58" customFormat="1" ht="30.75" customHeight="1">
      <c r="A248" s="103"/>
      <c r="B248" s="106"/>
      <c r="C248" s="109"/>
      <c r="D248" s="147"/>
      <c r="E248" s="25" t="s">
        <v>185</v>
      </c>
      <c r="F248" s="13">
        <f>G248+H248+I248+J248+K248+L248</f>
        <v>0</v>
      </c>
      <c r="G248" s="16">
        <v>0</v>
      </c>
      <c r="H248" s="16">
        <v>0</v>
      </c>
      <c r="I248" s="16">
        <v>0</v>
      </c>
      <c r="J248" s="16"/>
      <c r="K248" s="16">
        <v>0</v>
      </c>
      <c r="L248" s="16">
        <v>0</v>
      </c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  <c r="AQ248" s="33"/>
      <c r="AR248" s="54"/>
      <c r="AS248" s="55"/>
      <c r="AT248" s="55"/>
      <c r="AU248" s="55"/>
      <c r="AV248" s="55"/>
      <c r="AW248" s="55"/>
      <c r="AX248" s="55"/>
      <c r="AY248" s="55"/>
      <c r="AZ248" s="56"/>
      <c r="BA248" s="57"/>
    </row>
    <row r="249" spans="1:53" s="58" customFormat="1" ht="21.75" customHeight="1">
      <c r="A249" s="103"/>
      <c r="B249" s="106"/>
      <c r="C249" s="109"/>
      <c r="D249" s="147"/>
      <c r="E249" s="26" t="s">
        <v>57</v>
      </c>
      <c r="F249" s="13">
        <f>G249+H249+I249+J249+K249+L249</f>
        <v>0</v>
      </c>
      <c r="G249" s="16">
        <v>0</v>
      </c>
      <c r="H249" s="16">
        <v>0</v>
      </c>
      <c r="I249" s="27">
        <v>0</v>
      </c>
      <c r="J249" s="16">
        <v>0</v>
      </c>
      <c r="K249" s="16">
        <v>0</v>
      </c>
      <c r="L249" s="16">
        <v>0</v>
      </c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  <c r="AQ249" s="33"/>
      <c r="AR249" s="54"/>
      <c r="AS249" s="55"/>
      <c r="AT249" s="55"/>
      <c r="AU249" s="55"/>
      <c r="AV249" s="55"/>
      <c r="AW249" s="55"/>
      <c r="AX249" s="55"/>
      <c r="AY249" s="55"/>
      <c r="AZ249" s="56"/>
      <c r="BA249" s="57"/>
    </row>
    <row r="250" spans="1:53" s="58" customFormat="1" ht="21.75" customHeight="1">
      <c r="A250" s="103"/>
      <c r="B250" s="106"/>
      <c r="C250" s="109"/>
      <c r="D250" s="147"/>
      <c r="E250" s="26" t="s">
        <v>58</v>
      </c>
      <c r="F250" s="13">
        <f>G250+H250+I250+J250+K250+L250</f>
        <v>550</v>
      </c>
      <c r="G250" s="16">
        <v>0</v>
      </c>
      <c r="H250" s="16">
        <v>0</v>
      </c>
      <c r="I250" s="27"/>
      <c r="J250" s="16">
        <v>300</v>
      </c>
      <c r="K250" s="16">
        <v>250</v>
      </c>
      <c r="L250" s="16">
        <v>0</v>
      </c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  <c r="AQ250" s="33"/>
      <c r="AR250" s="54"/>
      <c r="AS250" s="55"/>
      <c r="AT250" s="55"/>
      <c r="AU250" s="55"/>
      <c r="AV250" s="55"/>
      <c r="AW250" s="55"/>
      <c r="AX250" s="55"/>
      <c r="AY250" s="55"/>
      <c r="AZ250" s="56"/>
      <c r="BA250" s="57"/>
    </row>
    <row r="251" spans="1:53" s="58" customFormat="1" ht="21" customHeight="1">
      <c r="A251" s="103"/>
      <c r="B251" s="106"/>
      <c r="C251" s="109"/>
      <c r="D251" s="147"/>
      <c r="E251" s="155" t="s">
        <v>59</v>
      </c>
      <c r="F251" s="158">
        <f>G251+H251+I251+J251+K251</f>
        <v>0</v>
      </c>
      <c r="G251" s="160">
        <v>0</v>
      </c>
      <c r="H251" s="160">
        <v>0</v>
      </c>
      <c r="I251" s="160">
        <v>0</v>
      </c>
      <c r="J251" s="160">
        <v>0</v>
      </c>
      <c r="K251" s="160">
        <v>0</v>
      </c>
      <c r="L251" s="160">
        <v>0</v>
      </c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  <c r="AQ251" s="33"/>
      <c r="AR251" s="54"/>
      <c r="AS251" s="55"/>
      <c r="AT251" s="55"/>
      <c r="AU251" s="55"/>
      <c r="AV251" s="55"/>
      <c r="AW251" s="55"/>
      <c r="AX251" s="55"/>
      <c r="AY251" s="55"/>
      <c r="AZ251" s="56"/>
      <c r="BA251" s="57"/>
    </row>
    <row r="252" spans="1:53" s="58" customFormat="1" ht="21.75" hidden="1" customHeight="1">
      <c r="A252" s="104"/>
      <c r="B252" s="107"/>
      <c r="C252" s="110"/>
      <c r="D252" s="148"/>
      <c r="E252" s="157"/>
      <c r="F252" s="159"/>
      <c r="G252" s="161"/>
      <c r="H252" s="161"/>
      <c r="I252" s="161"/>
      <c r="J252" s="161"/>
      <c r="K252" s="161"/>
      <c r="L252" s="161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  <c r="AQ252" s="33"/>
      <c r="AR252" s="54"/>
      <c r="AS252" s="55"/>
      <c r="AT252" s="55"/>
      <c r="AU252" s="55"/>
      <c r="AV252" s="55"/>
      <c r="AW252" s="55"/>
      <c r="AX252" s="55"/>
      <c r="AY252" s="55"/>
      <c r="AZ252" s="56"/>
      <c r="BA252" s="57"/>
    </row>
    <row r="253" spans="1:53" s="58" customFormat="1" ht="21.75" customHeight="1">
      <c r="A253" s="102" t="s">
        <v>198</v>
      </c>
      <c r="B253" s="105" t="s">
        <v>199</v>
      </c>
      <c r="C253" s="108">
        <v>2024</v>
      </c>
      <c r="D253" s="102" t="s">
        <v>164</v>
      </c>
      <c r="E253" s="26" t="s">
        <v>47</v>
      </c>
      <c r="F253" s="13">
        <f>G253+H253+I253+J253+K253+L253</f>
        <v>15551.83</v>
      </c>
      <c r="G253" s="14">
        <f>G254+G256+G257+G258</f>
        <v>0</v>
      </c>
      <c r="H253" s="14">
        <f>H254+H256+H257+H258</f>
        <v>0</v>
      </c>
      <c r="I253" s="14">
        <f>I254+I256+I257+I258</f>
        <v>0</v>
      </c>
      <c r="J253" s="14">
        <f>J254+J255+J256+J257+J258</f>
        <v>15551.83</v>
      </c>
      <c r="K253" s="14">
        <f>K254+K256+K257+K258</f>
        <v>0</v>
      </c>
      <c r="L253" s="14">
        <f>L254+L256+L257+L258</f>
        <v>0</v>
      </c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  <c r="AQ253" s="33"/>
      <c r="AR253" s="54"/>
      <c r="AS253" s="55"/>
      <c r="AT253" s="55"/>
      <c r="AU253" s="55"/>
      <c r="AV253" s="55"/>
      <c r="AW253" s="55"/>
      <c r="AX253" s="55"/>
      <c r="AY253" s="55"/>
      <c r="AZ253" s="56"/>
      <c r="BA253" s="57"/>
    </row>
    <row r="254" spans="1:53" s="58" customFormat="1" ht="21.75" customHeight="1">
      <c r="A254" s="103"/>
      <c r="B254" s="106"/>
      <c r="C254" s="109"/>
      <c r="D254" s="147"/>
      <c r="E254" s="26" t="s">
        <v>56</v>
      </c>
      <c r="F254" s="13">
        <f>G254+H254+I254+J254+K254+L254</f>
        <v>0</v>
      </c>
      <c r="G254" s="16">
        <v>0</v>
      </c>
      <c r="H254" s="16">
        <v>0</v>
      </c>
      <c r="I254" s="16">
        <v>0</v>
      </c>
      <c r="J254" s="16">
        <v>0</v>
      </c>
      <c r="K254" s="16">
        <v>0</v>
      </c>
      <c r="L254" s="16">
        <v>0</v>
      </c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54"/>
      <c r="AS254" s="55"/>
      <c r="AT254" s="55"/>
      <c r="AU254" s="55"/>
      <c r="AV254" s="55"/>
      <c r="AW254" s="55"/>
      <c r="AX254" s="55"/>
      <c r="AY254" s="55"/>
      <c r="AZ254" s="56"/>
      <c r="BA254" s="57"/>
    </row>
    <row r="255" spans="1:53" s="58" customFormat="1" ht="28.5" customHeight="1">
      <c r="A255" s="103"/>
      <c r="B255" s="106"/>
      <c r="C255" s="109"/>
      <c r="D255" s="147"/>
      <c r="E255" s="25" t="s">
        <v>185</v>
      </c>
      <c r="F255" s="13">
        <f>G255+H255+I255+J255+K255+L255</f>
        <v>0</v>
      </c>
      <c r="G255" s="16">
        <v>0</v>
      </c>
      <c r="H255" s="16">
        <v>0</v>
      </c>
      <c r="I255" s="16">
        <v>0</v>
      </c>
      <c r="J255" s="16">
        <v>0</v>
      </c>
      <c r="K255" s="16">
        <v>0</v>
      </c>
      <c r="L255" s="16">
        <v>0</v>
      </c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54"/>
      <c r="AS255" s="55"/>
      <c r="AT255" s="55"/>
      <c r="AU255" s="55"/>
      <c r="AV255" s="55"/>
      <c r="AW255" s="55"/>
      <c r="AX255" s="55"/>
      <c r="AY255" s="55"/>
      <c r="AZ255" s="56"/>
      <c r="BA255" s="57"/>
    </row>
    <row r="256" spans="1:53" s="58" customFormat="1" ht="21.75" customHeight="1">
      <c r="A256" s="103"/>
      <c r="B256" s="106"/>
      <c r="C256" s="109"/>
      <c r="D256" s="147"/>
      <c r="E256" s="26" t="s">
        <v>57</v>
      </c>
      <c r="F256" s="13">
        <f>G256+H256+I256+J256+K256+L256</f>
        <v>14774.238499999999</v>
      </c>
      <c r="G256" s="16">
        <v>0</v>
      </c>
      <c r="H256" s="16">
        <v>0</v>
      </c>
      <c r="I256" s="27">
        <v>0</v>
      </c>
      <c r="J256" s="16">
        <v>14774.238499999999</v>
      </c>
      <c r="K256" s="16">
        <v>0</v>
      </c>
      <c r="L256" s="16">
        <v>0</v>
      </c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54"/>
      <c r="AS256" s="55"/>
      <c r="AT256" s="55"/>
      <c r="AU256" s="55"/>
      <c r="AV256" s="55"/>
      <c r="AW256" s="55"/>
      <c r="AX256" s="55"/>
      <c r="AY256" s="55"/>
      <c r="AZ256" s="56"/>
      <c r="BA256" s="57"/>
    </row>
    <row r="257" spans="1:53" s="58" customFormat="1" ht="21.75" customHeight="1">
      <c r="A257" s="103"/>
      <c r="B257" s="106"/>
      <c r="C257" s="109"/>
      <c r="D257" s="147"/>
      <c r="E257" s="26" t="s">
        <v>58</v>
      </c>
      <c r="F257" s="13">
        <f>G257+H257+I257+J257+K257+L257</f>
        <v>777.5915</v>
      </c>
      <c r="G257" s="16">
        <v>0</v>
      </c>
      <c r="H257" s="16">
        <v>0</v>
      </c>
      <c r="I257" s="27"/>
      <c r="J257" s="16">
        <v>777.5915</v>
      </c>
      <c r="K257" s="16">
        <v>0</v>
      </c>
      <c r="L257" s="16">
        <v>0</v>
      </c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54"/>
      <c r="AS257" s="55"/>
      <c r="AT257" s="55"/>
      <c r="AU257" s="55"/>
      <c r="AV257" s="55"/>
      <c r="AW257" s="55"/>
      <c r="AX257" s="55"/>
      <c r="AY257" s="55"/>
      <c r="AZ257" s="56"/>
      <c r="BA257" s="57"/>
    </row>
    <row r="258" spans="1:53" s="58" customFormat="1" ht="21.75" customHeight="1">
      <c r="A258" s="103"/>
      <c r="B258" s="106"/>
      <c r="C258" s="109"/>
      <c r="D258" s="147"/>
      <c r="E258" s="155" t="s">
        <v>59</v>
      </c>
      <c r="F258" s="158">
        <f>G258+H258+I258+J258+K258</f>
        <v>0</v>
      </c>
      <c r="G258" s="160">
        <v>0</v>
      </c>
      <c r="H258" s="160">
        <v>0</v>
      </c>
      <c r="I258" s="160">
        <v>0</v>
      </c>
      <c r="J258" s="160">
        <v>0</v>
      </c>
      <c r="K258" s="160">
        <v>0</v>
      </c>
      <c r="L258" s="160">
        <v>0</v>
      </c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54"/>
      <c r="AS258" s="55"/>
      <c r="AT258" s="55"/>
      <c r="AU258" s="55"/>
      <c r="AV258" s="55"/>
      <c r="AW258" s="55"/>
      <c r="AX258" s="55"/>
      <c r="AY258" s="55"/>
      <c r="AZ258" s="56"/>
      <c r="BA258" s="57"/>
    </row>
    <row r="259" spans="1:53" s="58" customFormat="1" ht="21.75" customHeight="1">
      <c r="A259" s="104"/>
      <c r="B259" s="107"/>
      <c r="C259" s="110"/>
      <c r="D259" s="148"/>
      <c r="E259" s="157"/>
      <c r="F259" s="159"/>
      <c r="G259" s="161"/>
      <c r="H259" s="161"/>
      <c r="I259" s="161"/>
      <c r="J259" s="161"/>
      <c r="K259" s="161"/>
      <c r="L259" s="161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54"/>
      <c r="AS259" s="55"/>
      <c r="AT259" s="55"/>
      <c r="AU259" s="55"/>
      <c r="AV259" s="55"/>
      <c r="AW259" s="55"/>
      <c r="AX259" s="55"/>
      <c r="AY259" s="55"/>
      <c r="AZ259" s="56"/>
      <c r="BA259" s="57"/>
    </row>
    <row r="260" spans="1:53" s="42" customFormat="1" ht="21.75" customHeight="1">
      <c r="A260" s="123"/>
      <c r="B260" s="151" t="s">
        <v>73</v>
      </c>
      <c r="C260" s="108" t="s">
        <v>149</v>
      </c>
      <c r="D260" s="131"/>
      <c r="E260" s="25" t="s">
        <v>47</v>
      </c>
      <c r="F260" s="23">
        <f t="shared" ref="F260:J261" si="123">F11+F65+F77+F119+F191</f>
        <v>1292102.0213799998</v>
      </c>
      <c r="G260" s="23">
        <f t="shared" si="123"/>
        <v>182601.34386000002</v>
      </c>
      <c r="H260" s="23">
        <f t="shared" si="123"/>
        <v>233788.01252999998</v>
      </c>
      <c r="I260" s="23">
        <f t="shared" si="123"/>
        <v>207030.61450999998</v>
      </c>
      <c r="J260" s="23">
        <f t="shared" si="123"/>
        <v>233627.93448</v>
      </c>
      <c r="K260" s="70">
        <f>K11+K65+K77+K119+K191+K107+K179</f>
        <v>199715.86599999998</v>
      </c>
      <c r="L260" s="70">
        <f>L11+L65+L77+L119+L191</f>
        <v>235338.25</v>
      </c>
      <c r="M260" s="33"/>
      <c r="N260" s="96">
        <f>J260-J191+J213+J253</f>
        <v>222744.52867999999</v>
      </c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59"/>
      <c r="AN260" s="59"/>
      <c r="AO260" s="59"/>
      <c r="AP260" s="59"/>
      <c r="AQ260" s="59"/>
      <c r="AR260" s="39"/>
      <c r="AS260" s="39"/>
      <c r="AT260" s="39"/>
      <c r="AU260" s="39"/>
      <c r="AV260" s="39"/>
      <c r="AW260" s="39"/>
      <c r="AX260" s="39"/>
      <c r="AY260" s="39"/>
      <c r="AZ260" s="39"/>
    </row>
    <row r="261" spans="1:53" s="42" customFormat="1" ht="21.75" customHeight="1">
      <c r="A261" s="124"/>
      <c r="B261" s="152"/>
      <c r="C261" s="109"/>
      <c r="D261" s="131"/>
      <c r="E261" s="25" t="s">
        <v>56</v>
      </c>
      <c r="F261" s="23">
        <f t="shared" si="123"/>
        <v>14207.995989999999</v>
      </c>
      <c r="G261" s="23">
        <f t="shared" si="123"/>
        <v>6456.1931199999999</v>
      </c>
      <c r="H261" s="23">
        <f t="shared" si="123"/>
        <v>356.34931</v>
      </c>
      <c r="I261" s="23">
        <f t="shared" si="123"/>
        <v>6245.4033200000003</v>
      </c>
      <c r="J261" s="23">
        <f t="shared" si="123"/>
        <v>1150.05024</v>
      </c>
      <c r="K261" s="70">
        <f>K12+K66+K78+K120+K192</f>
        <v>0</v>
      </c>
      <c r="L261" s="70">
        <f>L12+L66+L78+L120+L192</f>
        <v>0</v>
      </c>
      <c r="M261" s="33"/>
      <c r="N261" s="96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59"/>
      <c r="AN261" s="59"/>
      <c r="AO261" s="59"/>
      <c r="AP261" s="59"/>
      <c r="AQ261" s="59"/>
      <c r="AR261" s="39"/>
      <c r="AS261" s="39"/>
      <c r="AT261" s="39"/>
      <c r="AU261" s="39"/>
      <c r="AV261" s="39"/>
      <c r="AW261" s="39"/>
      <c r="AX261" s="39"/>
      <c r="AY261" s="39"/>
      <c r="AZ261" s="39"/>
    </row>
    <row r="262" spans="1:53" s="42" customFormat="1" ht="27" customHeight="1">
      <c r="A262" s="124"/>
      <c r="B262" s="152"/>
      <c r="C262" s="109"/>
      <c r="D262" s="131"/>
      <c r="E262" s="25" t="s">
        <v>185</v>
      </c>
      <c r="F262" s="23">
        <f t="shared" ref="F262:H265" si="124">F13+F67+F79+F121+F193</f>
        <v>10565.45397</v>
      </c>
      <c r="G262" s="70">
        <f t="shared" si="124"/>
        <v>0</v>
      </c>
      <c r="H262" s="70">
        <f t="shared" si="124"/>
        <v>0</v>
      </c>
      <c r="I262" s="70">
        <f>I13+I73+I79+I121+I193</f>
        <v>0</v>
      </c>
      <c r="J262" s="23">
        <f>J13+J67+J79+J121+J193</f>
        <v>10565.45397</v>
      </c>
      <c r="K262" s="70">
        <f>K13+K67+K79+K121+K193</f>
        <v>0</v>
      </c>
      <c r="L262" s="70">
        <f>L13+L67+L79+L121+L193</f>
        <v>0</v>
      </c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59"/>
      <c r="AN262" s="59"/>
      <c r="AO262" s="59"/>
      <c r="AP262" s="59"/>
      <c r="AQ262" s="59"/>
      <c r="AR262" s="39"/>
      <c r="AS262" s="39"/>
      <c r="AT262" s="39"/>
      <c r="AU262" s="39"/>
      <c r="AV262" s="39"/>
      <c r="AW262" s="39"/>
      <c r="AX262" s="39"/>
      <c r="AY262" s="39"/>
      <c r="AZ262" s="39"/>
    </row>
    <row r="263" spans="1:53" s="42" customFormat="1" ht="21.75" customHeight="1">
      <c r="A263" s="124"/>
      <c r="B263" s="152"/>
      <c r="C263" s="109"/>
      <c r="D263" s="131"/>
      <c r="E263" s="25" t="s">
        <v>57</v>
      </c>
      <c r="F263" s="23">
        <f t="shared" si="124"/>
        <v>29962.169240000003</v>
      </c>
      <c r="G263" s="23">
        <f t="shared" si="124"/>
        <v>462.43673999999999</v>
      </c>
      <c r="H263" s="23">
        <f t="shared" si="124"/>
        <v>13484.10122</v>
      </c>
      <c r="I263" s="23">
        <f>I14+I74+I80+I122+I194</f>
        <v>856.86382000000003</v>
      </c>
      <c r="J263" s="23">
        <f>J14+J68+J80+J122+J194</f>
        <v>14942.767460000001</v>
      </c>
      <c r="K263" s="70">
        <f>K14+K68+K80+K122+K194</f>
        <v>108</v>
      </c>
      <c r="L263" s="70">
        <f>L14+L68+L80+L122+L194</f>
        <v>108</v>
      </c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59"/>
      <c r="AN263" s="59"/>
      <c r="AO263" s="59"/>
      <c r="AP263" s="59"/>
      <c r="AQ263" s="59"/>
      <c r="AR263" s="39"/>
      <c r="AS263" s="39"/>
      <c r="AT263" s="39"/>
      <c r="AU263" s="39"/>
      <c r="AV263" s="39"/>
      <c r="AW263" s="39"/>
      <c r="AX263" s="39"/>
      <c r="AY263" s="39"/>
      <c r="AZ263" s="39"/>
    </row>
    <row r="264" spans="1:53" s="42" customFormat="1" ht="21.75" customHeight="1">
      <c r="A264" s="124"/>
      <c r="B264" s="152"/>
      <c r="C264" s="109"/>
      <c r="D264" s="131"/>
      <c r="E264" s="25" t="s">
        <v>58</v>
      </c>
      <c r="F264" s="23">
        <f t="shared" si="124"/>
        <v>1237366.40218</v>
      </c>
      <c r="G264" s="23">
        <f t="shared" si="124"/>
        <v>175682.71400000001</v>
      </c>
      <c r="H264" s="23">
        <f t="shared" si="124"/>
        <v>219947.56200000001</v>
      </c>
      <c r="I264" s="23">
        <f>I15+I69+I81+I123+I195</f>
        <v>199928.34736999997</v>
      </c>
      <c r="J264" s="23">
        <f>J15+J69+J81+J123+J195</f>
        <v>206969.66281000004</v>
      </c>
      <c r="K264" s="70">
        <f>K15+K69+K81+K123+K195+K111+K183</f>
        <v>199607.86599999998</v>
      </c>
      <c r="L264" s="70">
        <f>L15+L69+L81+L123+L195+L111+L183</f>
        <v>235230.25</v>
      </c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59"/>
      <c r="AN264" s="59"/>
      <c r="AO264" s="59"/>
      <c r="AP264" s="59"/>
      <c r="AQ264" s="59"/>
      <c r="AR264" s="39"/>
      <c r="AS264" s="39"/>
      <c r="AT264" s="39"/>
      <c r="AU264" s="39"/>
      <c r="AV264" s="39"/>
      <c r="AW264" s="39"/>
      <c r="AX264" s="39"/>
      <c r="AY264" s="39"/>
      <c r="AZ264" s="39"/>
    </row>
    <row r="265" spans="1:53" s="58" customFormat="1" ht="21.75" customHeight="1">
      <c r="A265" s="130"/>
      <c r="B265" s="153"/>
      <c r="C265" s="110"/>
      <c r="D265" s="132"/>
      <c r="E265" s="25" t="s">
        <v>59</v>
      </c>
      <c r="F265" s="13">
        <f t="shared" si="124"/>
        <v>0</v>
      </c>
      <c r="G265" s="23">
        <f t="shared" si="124"/>
        <v>0</v>
      </c>
      <c r="H265" s="23">
        <f t="shared" si="124"/>
        <v>0</v>
      </c>
      <c r="I265" s="23">
        <f>I16+I70+I82+I124+I196</f>
        <v>0</v>
      </c>
      <c r="J265" s="23">
        <f>J16+J70+J82+J124+J196</f>
        <v>0</v>
      </c>
      <c r="K265" s="70">
        <f>K16+K70+K82+K124+K196</f>
        <v>0</v>
      </c>
      <c r="L265" s="70">
        <f>L16+L70+L82+L124+L196</f>
        <v>0</v>
      </c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60"/>
      <c r="AN265" s="60"/>
      <c r="AO265" s="60"/>
      <c r="AP265" s="60"/>
      <c r="AQ265" s="60"/>
      <c r="AR265" s="55"/>
      <c r="AS265" s="55"/>
      <c r="AT265" s="55"/>
      <c r="AU265" s="55"/>
      <c r="AV265" s="55"/>
      <c r="AW265" s="55"/>
      <c r="AX265" s="55"/>
      <c r="AY265" s="55"/>
      <c r="AZ265" s="55"/>
    </row>
    <row r="266" spans="1:53" s="31" customFormat="1" ht="21.75" customHeight="1">
      <c r="A266" s="92"/>
      <c r="B266" s="93"/>
      <c r="C266" s="94"/>
      <c r="D266" s="95"/>
      <c r="E266" s="94"/>
      <c r="F266" s="93"/>
      <c r="G266" s="93"/>
      <c r="H266" s="93"/>
      <c r="I266" s="93"/>
      <c r="J266" s="93"/>
      <c r="K266" s="93"/>
      <c r="L266" s="9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</row>
    <row r="267" spans="1:53" s="80" customFormat="1" ht="12" customHeight="1">
      <c r="B267" s="81" t="s">
        <v>145</v>
      </c>
      <c r="C267" s="82"/>
      <c r="D267" s="88" t="s">
        <v>146</v>
      </c>
      <c r="E267" s="88"/>
      <c r="F267" s="88"/>
      <c r="G267" s="88"/>
      <c r="H267" s="88"/>
      <c r="I267" s="89"/>
      <c r="J267" s="90"/>
      <c r="K267" s="90"/>
      <c r="L267" s="83"/>
      <c r="M267" s="83"/>
      <c r="N267" s="83"/>
      <c r="O267" s="83"/>
      <c r="P267" s="83"/>
      <c r="Q267" s="83"/>
      <c r="R267" s="83"/>
    </row>
    <row r="268" spans="1:53" s="80" customFormat="1" ht="14.25" customHeight="1">
      <c r="B268" s="84"/>
      <c r="C268" s="84"/>
      <c r="D268" s="91" t="s">
        <v>148</v>
      </c>
      <c r="E268" s="91"/>
      <c r="F268" s="91"/>
      <c r="G268" s="91"/>
      <c r="H268" s="91"/>
      <c r="J268" s="83"/>
      <c r="K268" s="89" t="s">
        <v>147</v>
      </c>
      <c r="L268" s="85"/>
      <c r="M268" s="83"/>
      <c r="N268" s="83"/>
      <c r="O268" s="83"/>
      <c r="P268" s="83"/>
      <c r="Q268" s="83"/>
      <c r="R268" s="83"/>
    </row>
    <row r="269" spans="1:53" s="77" customFormat="1" ht="12.75">
      <c r="B269" s="78"/>
      <c r="C269" s="78"/>
      <c r="D269" s="78"/>
      <c r="E269" s="78"/>
      <c r="F269" s="78"/>
      <c r="G269" s="78"/>
      <c r="H269" s="78"/>
      <c r="J269" s="86"/>
      <c r="K269" s="79"/>
      <c r="L269" s="79"/>
      <c r="M269" s="79"/>
      <c r="N269" s="79"/>
      <c r="O269" s="79"/>
      <c r="P269" s="79"/>
      <c r="Q269" s="79"/>
      <c r="R269" s="79"/>
    </row>
    <row r="270" spans="1:53" s="77" customFormat="1" ht="12.75">
      <c r="B270" s="78"/>
      <c r="C270" s="78"/>
      <c r="D270" s="78"/>
      <c r="E270" s="78"/>
      <c r="F270" s="78"/>
      <c r="G270" s="78"/>
      <c r="H270" s="78"/>
      <c r="I270" s="87"/>
      <c r="J270" s="87"/>
      <c r="K270" s="87"/>
      <c r="L270" s="79"/>
      <c r="M270" s="79"/>
      <c r="N270" s="79"/>
      <c r="O270" s="79"/>
      <c r="P270" s="79"/>
      <c r="Q270" s="79"/>
      <c r="R270" s="79"/>
    </row>
    <row r="271" spans="1:53" s="33" customFormat="1" ht="21.75" customHeight="1">
      <c r="F271" s="37"/>
      <c r="H271" s="61"/>
      <c r="I271" s="61"/>
      <c r="J271" s="61"/>
      <c r="K271" s="68"/>
      <c r="L271" s="68"/>
    </row>
    <row r="272" spans="1:53" s="33" customFormat="1" ht="21.75" customHeight="1">
      <c r="F272" s="37"/>
      <c r="H272" s="61"/>
      <c r="I272" s="61"/>
      <c r="J272" s="61"/>
      <c r="K272" s="68"/>
      <c r="L272" s="68"/>
    </row>
    <row r="273" spans="1:52" s="33" customFormat="1" ht="21.75" customHeight="1">
      <c r="F273" s="37"/>
      <c r="H273" s="61"/>
      <c r="I273" s="61"/>
      <c r="J273" s="61"/>
      <c r="K273" s="68"/>
      <c r="L273" s="68"/>
    </row>
    <row r="274" spans="1:52" s="33" customFormat="1" ht="21.75" customHeight="1">
      <c r="F274" s="37"/>
      <c r="H274" s="61"/>
      <c r="I274" s="61"/>
      <c r="J274" s="61"/>
      <c r="K274" s="68"/>
      <c r="L274" s="68"/>
    </row>
    <row r="275" spans="1:52" s="33" customFormat="1" ht="21.75" customHeight="1">
      <c r="F275" s="37"/>
      <c r="H275" s="61"/>
      <c r="I275" s="61"/>
      <c r="J275" s="61"/>
      <c r="K275" s="68"/>
      <c r="L275" s="68"/>
    </row>
    <row r="276" spans="1:52" s="33" customFormat="1" ht="21.75" customHeight="1">
      <c r="F276" s="37"/>
      <c r="H276" s="61"/>
      <c r="I276" s="61"/>
      <c r="J276" s="61"/>
      <c r="K276" s="68"/>
      <c r="L276" s="68"/>
    </row>
    <row r="277" spans="1:52" s="33" customFormat="1" ht="21.75" customHeight="1">
      <c r="F277" s="37"/>
      <c r="H277" s="61"/>
      <c r="I277" s="61"/>
      <c r="J277" s="61"/>
      <c r="K277" s="68"/>
      <c r="L277" s="68"/>
    </row>
    <row r="278" spans="1:52" s="33" customFormat="1" ht="21.75" customHeight="1">
      <c r="F278" s="37"/>
      <c r="H278" s="61"/>
      <c r="I278" s="61"/>
      <c r="J278" s="61"/>
      <c r="K278" s="68"/>
      <c r="L278" s="68"/>
    </row>
    <row r="279" spans="1:52" s="33" customFormat="1" ht="21.75" customHeight="1">
      <c r="F279" s="37"/>
      <c r="H279" s="61"/>
      <c r="I279" s="61"/>
      <c r="J279" s="61"/>
      <c r="K279" s="68"/>
      <c r="L279" s="68"/>
    </row>
    <row r="280" spans="1:52" s="33" customFormat="1" ht="21.75" customHeight="1">
      <c r="F280" s="37"/>
      <c r="H280" s="61"/>
      <c r="I280" s="61"/>
      <c r="J280" s="61"/>
      <c r="K280" s="68"/>
      <c r="L280" s="68"/>
    </row>
    <row r="281" spans="1:52" s="33" customFormat="1" ht="21.75" customHeight="1">
      <c r="F281" s="37"/>
      <c r="H281" s="61"/>
      <c r="I281" s="61"/>
      <c r="J281" s="61"/>
      <c r="K281" s="68"/>
      <c r="L281" s="68"/>
    </row>
    <row r="282" spans="1:52" s="33" customFormat="1" ht="21.75" customHeight="1">
      <c r="F282" s="37"/>
      <c r="H282" s="61"/>
      <c r="I282" s="61"/>
      <c r="J282" s="61"/>
      <c r="K282" s="68"/>
      <c r="L282" s="68"/>
    </row>
    <row r="283" spans="1:52" s="33" customFormat="1" ht="21.75" customHeight="1">
      <c r="F283" s="37"/>
      <c r="H283" s="61"/>
      <c r="I283" s="61"/>
      <c r="J283" s="61"/>
      <c r="K283" s="68"/>
      <c r="L283" s="68"/>
    </row>
    <row r="284" spans="1:52" s="33" customFormat="1" ht="21.75" customHeight="1">
      <c r="F284" s="37"/>
      <c r="H284" s="61"/>
      <c r="I284" s="61"/>
      <c r="J284" s="61"/>
      <c r="K284" s="68"/>
      <c r="L284" s="68"/>
    </row>
    <row r="285" spans="1:52" s="33" customFormat="1" ht="21.75" customHeight="1">
      <c r="F285" s="37"/>
      <c r="H285" s="61"/>
      <c r="I285" s="61"/>
      <c r="J285" s="61"/>
      <c r="K285" s="68"/>
      <c r="L285" s="68"/>
    </row>
    <row r="286" spans="1:52" s="33" customFormat="1" ht="21.75" customHeight="1">
      <c r="F286" s="37"/>
      <c r="H286" s="61"/>
      <c r="I286" s="61"/>
      <c r="J286" s="61"/>
      <c r="K286" s="68"/>
      <c r="L286" s="68"/>
    </row>
    <row r="287" spans="1:52" s="63" customFormat="1" ht="21.75" customHeight="1">
      <c r="A287" s="62"/>
      <c r="F287" s="64"/>
      <c r="H287" s="61"/>
      <c r="I287" s="61"/>
      <c r="J287" s="61"/>
      <c r="K287" s="68"/>
      <c r="L287" s="68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</row>
    <row r="288" spans="1:52" s="63" customFormat="1" ht="21.75" customHeight="1">
      <c r="A288" s="62"/>
      <c r="F288" s="64"/>
      <c r="H288" s="61"/>
      <c r="I288" s="61"/>
      <c r="J288" s="61"/>
      <c r="K288" s="68"/>
      <c r="L288" s="68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</row>
    <row r="289" spans="1:52" s="63" customFormat="1" ht="21.75" customHeight="1">
      <c r="A289" s="62"/>
      <c r="F289" s="64"/>
      <c r="H289" s="61"/>
      <c r="I289" s="61"/>
      <c r="J289" s="61"/>
      <c r="K289" s="68"/>
      <c r="L289" s="68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</row>
    <row r="290" spans="1:52" s="63" customFormat="1" ht="21.75" customHeight="1">
      <c r="A290" s="62"/>
      <c r="F290" s="64"/>
      <c r="H290" s="61"/>
      <c r="I290" s="61"/>
      <c r="J290" s="61"/>
      <c r="K290" s="68"/>
      <c r="L290" s="68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  <c r="AQ290" s="33"/>
      <c r="AR290" s="33"/>
      <c r="AS290" s="33"/>
      <c r="AT290" s="33"/>
      <c r="AU290" s="33"/>
      <c r="AV290" s="33"/>
      <c r="AW290" s="33"/>
      <c r="AX290" s="33"/>
      <c r="AY290" s="33"/>
      <c r="AZ290" s="33"/>
    </row>
    <row r="291" spans="1:52" s="63" customFormat="1" ht="21.75" customHeight="1">
      <c r="A291" s="62"/>
      <c r="F291" s="64"/>
      <c r="H291" s="61"/>
      <c r="I291" s="61"/>
      <c r="J291" s="61"/>
      <c r="K291" s="68"/>
      <c r="L291" s="68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  <c r="AQ291" s="33"/>
      <c r="AR291" s="33"/>
      <c r="AS291" s="33"/>
      <c r="AT291" s="33"/>
      <c r="AU291" s="33"/>
      <c r="AV291" s="33"/>
      <c r="AW291" s="33"/>
      <c r="AX291" s="33"/>
      <c r="AY291" s="33"/>
      <c r="AZ291" s="33"/>
    </row>
    <row r="292" spans="1:52" s="63" customFormat="1" ht="21.75" customHeight="1">
      <c r="A292" s="62"/>
      <c r="F292" s="64"/>
      <c r="H292" s="61"/>
      <c r="I292" s="61"/>
      <c r="J292" s="61"/>
      <c r="K292" s="68"/>
      <c r="L292" s="68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  <c r="AQ292" s="33"/>
      <c r="AR292" s="33"/>
      <c r="AS292" s="33"/>
      <c r="AT292" s="33"/>
      <c r="AU292" s="33"/>
      <c r="AV292" s="33"/>
      <c r="AW292" s="33"/>
      <c r="AX292" s="33"/>
      <c r="AY292" s="33"/>
      <c r="AZ292" s="33"/>
    </row>
    <row r="293" spans="1:52" s="63" customFormat="1" ht="21.75" customHeight="1">
      <c r="A293" s="62"/>
      <c r="F293" s="64"/>
      <c r="H293" s="61"/>
      <c r="I293" s="61"/>
      <c r="J293" s="61"/>
      <c r="K293" s="68"/>
      <c r="L293" s="68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  <c r="AQ293" s="33"/>
      <c r="AR293" s="33"/>
      <c r="AS293" s="33"/>
      <c r="AT293" s="33"/>
      <c r="AU293" s="33"/>
      <c r="AV293" s="33"/>
      <c r="AW293" s="33"/>
      <c r="AX293" s="33"/>
      <c r="AY293" s="33"/>
      <c r="AZ293" s="33"/>
    </row>
  </sheetData>
  <autoFilter ref="A8:I265"/>
  <mergeCells count="207">
    <mergeCell ref="F258:F259"/>
    <mergeCell ref="G258:G259"/>
    <mergeCell ref="H258:H259"/>
    <mergeCell ref="I258:I259"/>
    <mergeCell ref="J258:J259"/>
    <mergeCell ref="K258:K259"/>
    <mergeCell ref="L258:L259"/>
    <mergeCell ref="A253:A259"/>
    <mergeCell ref="B253:B259"/>
    <mergeCell ref="C253:C259"/>
    <mergeCell ref="D253:D259"/>
    <mergeCell ref="E258:E259"/>
    <mergeCell ref="J244:J245"/>
    <mergeCell ref="K244:K245"/>
    <mergeCell ref="L244:L245"/>
    <mergeCell ref="E251:E252"/>
    <mergeCell ref="F251:F252"/>
    <mergeCell ref="G251:G252"/>
    <mergeCell ref="H251:H252"/>
    <mergeCell ref="I251:I252"/>
    <mergeCell ref="J251:J252"/>
    <mergeCell ref="K251:K252"/>
    <mergeCell ref="L251:L252"/>
    <mergeCell ref="A246:A252"/>
    <mergeCell ref="B246:B252"/>
    <mergeCell ref="C246:C252"/>
    <mergeCell ref="D246:D252"/>
    <mergeCell ref="E244:E245"/>
    <mergeCell ref="F244:F245"/>
    <mergeCell ref="G244:G245"/>
    <mergeCell ref="H244:H245"/>
    <mergeCell ref="I244:I245"/>
    <mergeCell ref="B239:B245"/>
    <mergeCell ref="C239:C245"/>
    <mergeCell ref="D239:D245"/>
    <mergeCell ref="D11:D16"/>
    <mergeCell ref="A233:A238"/>
    <mergeCell ref="B233:B238"/>
    <mergeCell ref="C233:C238"/>
    <mergeCell ref="D233:D238"/>
    <mergeCell ref="A185:A190"/>
    <mergeCell ref="B185:B190"/>
    <mergeCell ref="C185:C190"/>
    <mergeCell ref="D185:D190"/>
    <mergeCell ref="A59:A64"/>
    <mergeCell ref="B59:B64"/>
    <mergeCell ref="C59:C64"/>
    <mergeCell ref="D59:D64"/>
    <mergeCell ref="A227:A232"/>
    <mergeCell ref="B227:B232"/>
    <mergeCell ref="C227:C232"/>
    <mergeCell ref="D227:D232"/>
    <mergeCell ref="D119:D124"/>
    <mergeCell ref="D155:D160"/>
    <mergeCell ref="D161:D166"/>
    <mergeCell ref="D173:D178"/>
    <mergeCell ref="D143:D148"/>
    <mergeCell ref="D107:D112"/>
    <mergeCell ref="C149:C154"/>
    <mergeCell ref="D53:D58"/>
    <mergeCell ref="D65:D70"/>
    <mergeCell ref="C35:C40"/>
    <mergeCell ref="C41:C46"/>
    <mergeCell ref="C53:C58"/>
    <mergeCell ref="A113:A118"/>
    <mergeCell ref="B113:B118"/>
    <mergeCell ref="C113:C118"/>
    <mergeCell ref="D113:D118"/>
    <mergeCell ref="B35:B40"/>
    <mergeCell ref="A41:A46"/>
    <mergeCell ref="A77:A82"/>
    <mergeCell ref="B77:B82"/>
    <mergeCell ref="A71:A76"/>
    <mergeCell ref="B71:B76"/>
    <mergeCell ref="C71:C76"/>
    <mergeCell ref="C77:C82"/>
    <mergeCell ref="A35:A40"/>
    <mergeCell ref="B41:B46"/>
    <mergeCell ref="D89:D94"/>
    <mergeCell ref="C107:C112"/>
    <mergeCell ref="A89:A94"/>
    <mergeCell ref="B89:B94"/>
    <mergeCell ref="C89:C94"/>
    <mergeCell ref="C11:C16"/>
    <mergeCell ref="A11:A16"/>
    <mergeCell ref="B11:B16"/>
    <mergeCell ref="A29:A34"/>
    <mergeCell ref="B29:B34"/>
    <mergeCell ref="A17:A22"/>
    <mergeCell ref="B17:B22"/>
    <mergeCell ref="C17:C22"/>
    <mergeCell ref="A23:A28"/>
    <mergeCell ref="B23:B28"/>
    <mergeCell ref="C23:C28"/>
    <mergeCell ref="C29:C34"/>
    <mergeCell ref="D131:D136"/>
    <mergeCell ref="D137:D142"/>
    <mergeCell ref="D149:D154"/>
    <mergeCell ref="A101:A106"/>
    <mergeCell ref="B101:B106"/>
    <mergeCell ref="D101:D106"/>
    <mergeCell ref="C101:C106"/>
    <mergeCell ref="D125:D130"/>
    <mergeCell ref="D95:D100"/>
    <mergeCell ref="A95:A100"/>
    <mergeCell ref="B95:B100"/>
    <mergeCell ref="C95:C100"/>
    <mergeCell ref="B137:B142"/>
    <mergeCell ref="B143:B148"/>
    <mergeCell ref="A107:A112"/>
    <mergeCell ref="B107:B112"/>
    <mergeCell ref="D179:D184"/>
    <mergeCell ref="A221:A226"/>
    <mergeCell ref="B221:B226"/>
    <mergeCell ref="C221:C226"/>
    <mergeCell ref="D209:D214"/>
    <mergeCell ref="B203:B208"/>
    <mergeCell ref="C203:C208"/>
    <mergeCell ref="D260:D265"/>
    <mergeCell ref="D191:D196"/>
    <mergeCell ref="D197:D202"/>
    <mergeCell ref="D215:D220"/>
    <mergeCell ref="D221:D226"/>
    <mergeCell ref="D203:D208"/>
    <mergeCell ref="A260:A265"/>
    <mergeCell ref="C260:C265"/>
    <mergeCell ref="B260:B265"/>
    <mergeCell ref="A191:A196"/>
    <mergeCell ref="B191:B196"/>
    <mergeCell ref="C191:C196"/>
    <mergeCell ref="A215:A220"/>
    <mergeCell ref="A197:A202"/>
    <mergeCell ref="B197:B202"/>
    <mergeCell ref="C197:C202"/>
    <mergeCell ref="A239:A245"/>
    <mergeCell ref="I8:I9"/>
    <mergeCell ref="A6:A9"/>
    <mergeCell ref="B6:B9"/>
    <mergeCell ref="C6:C9"/>
    <mergeCell ref="D6:D9"/>
    <mergeCell ref="E6:E9"/>
    <mergeCell ref="F6:F9"/>
    <mergeCell ref="G6:L7"/>
    <mergeCell ref="K8:K9"/>
    <mergeCell ref="J8:J9"/>
    <mergeCell ref="G8:G9"/>
    <mergeCell ref="H8:H9"/>
    <mergeCell ref="D17:D22"/>
    <mergeCell ref="D23:D28"/>
    <mergeCell ref="C65:C70"/>
    <mergeCell ref="C47:C52"/>
    <mergeCell ref="B173:B178"/>
    <mergeCell ref="C173:C178"/>
    <mergeCell ref="C167:C172"/>
    <mergeCell ref="A167:A172"/>
    <mergeCell ref="B167:B172"/>
    <mergeCell ref="C131:C136"/>
    <mergeCell ref="A137:A142"/>
    <mergeCell ref="D29:D34"/>
    <mergeCell ref="D35:D40"/>
    <mergeCell ref="D41:D46"/>
    <mergeCell ref="D47:D52"/>
    <mergeCell ref="A83:A88"/>
    <mergeCell ref="B83:B88"/>
    <mergeCell ref="C83:C88"/>
    <mergeCell ref="A65:A70"/>
    <mergeCell ref="B65:B70"/>
    <mergeCell ref="A53:A58"/>
    <mergeCell ref="A47:A52"/>
    <mergeCell ref="B47:B52"/>
    <mergeCell ref="D167:D172"/>
    <mergeCell ref="B215:B220"/>
    <mergeCell ref="C215:C220"/>
    <mergeCell ref="A203:A208"/>
    <mergeCell ref="A143:A148"/>
    <mergeCell ref="B131:B136"/>
    <mergeCell ref="C155:C160"/>
    <mergeCell ref="A149:A154"/>
    <mergeCell ref="A179:A184"/>
    <mergeCell ref="B179:B184"/>
    <mergeCell ref="C179:C184"/>
    <mergeCell ref="C143:C148"/>
    <mergeCell ref="B149:B154"/>
    <mergeCell ref="A3:L5"/>
    <mergeCell ref="G1:L2"/>
    <mergeCell ref="L8:L9"/>
    <mergeCell ref="A209:A214"/>
    <mergeCell ref="B209:B214"/>
    <mergeCell ref="C209:C214"/>
    <mergeCell ref="A125:A130"/>
    <mergeCell ref="B125:B130"/>
    <mergeCell ref="C125:C130"/>
    <mergeCell ref="A119:A124"/>
    <mergeCell ref="B119:B124"/>
    <mergeCell ref="C119:C124"/>
    <mergeCell ref="A173:A178"/>
    <mergeCell ref="C137:C142"/>
    <mergeCell ref="A155:A160"/>
    <mergeCell ref="B155:B160"/>
    <mergeCell ref="A161:A166"/>
    <mergeCell ref="B161:B166"/>
    <mergeCell ref="C161:C166"/>
    <mergeCell ref="A131:A136"/>
    <mergeCell ref="D83:D88"/>
    <mergeCell ref="D71:D76"/>
    <mergeCell ref="D77:D82"/>
    <mergeCell ref="B53:B58"/>
  </mergeCells>
  <pageMargins left="0.25" right="0.25" top="0.75" bottom="0.75" header="0.3" footer="0.3"/>
  <pageSetup paperSize="9" scale="71" fitToHeight="0" orientation="landscape" r:id="rId1"/>
  <rowBreaks count="9" manualBreakCount="9">
    <brk id="34" max="11" man="1"/>
    <brk id="58" max="11" man="1"/>
    <brk id="88" max="11" man="1"/>
    <brk id="118" max="11" man="1"/>
    <brk id="148" max="11" man="1"/>
    <brk id="178" max="11" man="1"/>
    <brk id="202" max="11" man="1"/>
    <brk id="220" max="11" man="1"/>
    <brk id="245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2024-11-12T08:23:09Z</dcterms:modified>
</cp:coreProperties>
</file>